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195"/>
  </bookViews>
  <sheets>
    <sheet name="Appendix A" sheetId="5" r:id="rId1"/>
    <sheet name="Appendix B" sheetId="4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8" i="5" l="1"/>
  <c r="E87" i="5"/>
  <c r="E86" i="5"/>
  <c r="E85" i="5"/>
  <c r="E84" i="5"/>
  <c r="H79" i="5"/>
  <c r="D79" i="5"/>
  <c r="E76" i="5"/>
  <c r="E79" i="5" s="1"/>
  <c r="H75" i="5"/>
  <c r="E75" i="5"/>
  <c r="E63" i="5"/>
  <c r="E62" i="5"/>
  <c r="E69" i="5" s="1"/>
  <c r="D54" i="5"/>
  <c r="E52" i="5"/>
  <c r="E51" i="5"/>
  <c r="H49" i="5"/>
  <c r="E49" i="5"/>
  <c r="H48" i="5"/>
  <c r="E48" i="5"/>
  <c r="H47" i="5"/>
  <c r="E47" i="5"/>
  <c r="H46" i="5"/>
  <c r="E46" i="5"/>
  <c r="E54" i="5" s="1"/>
  <c r="H45" i="5"/>
  <c r="D38" i="5"/>
  <c r="H36" i="5"/>
  <c r="E36" i="5"/>
  <c r="H34" i="5"/>
  <c r="E34" i="5"/>
  <c r="H31" i="5"/>
  <c r="E31" i="5"/>
  <c r="H30" i="5"/>
  <c r="E30" i="5"/>
  <c r="E38" i="5" s="1"/>
  <c r="H29" i="5"/>
  <c r="E29" i="5"/>
  <c r="H28" i="5"/>
  <c r="E28" i="5"/>
  <c r="D23" i="5"/>
  <c r="H21" i="5"/>
  <c r="E21" i="5"/>
  <c r="E23" i="5" s="1"/>
  <c r="E16" i="5"/>
  <c r="E14" i="5"/>
  <c r="D14" i="5"/>
  <c r="E9" i="5"/>
  <c r="B9" i="5"/>
  <c r="B11" i="5" s="1"/>
  <c r="B12" i="5" s="1"/>
  <c r="B14" i="5" s="1"/>
  <c r="B16" i="5" s="1"/>
  <c r="B17" i="5" s="1"/>
  <c r="B18" i="5" s="1"/>
  <c r="B19" i="5" s="1"/>
  <c r="B20" i="5" s="1"/>
  <c r="B21" i="5" s="1"/>
  <c r="B23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8" i="5" s="1"/>
  <c r="B40" i="5" s="1"/>
  <c r="B42" i="5" s="1"/>
  <c r="B43" i="5" s="1"/>
  <c r="B44" i="5" s="1"/>
  <c r="B45" i="5" s="1"/>
  <c r="B46" i="5" s="1"/>
  <c r="B47" i="5" s="1"/>
  <c r="B48" i="5" s="1"/>
  <c r="B49" i="5" s="1"/>
  <c r="B50" i="5" s="1"/>
  <c r="B51" i="5" s="1"/>
  <c r="B52" i="5" s="1"/>
  <c r="B54" i="5" s="1"/>
  <c r="B55" i="5" s="1"/>
  <c r="B56" i="5" s="1"/>
  <c r="B59" i="5" s="1"/>
  <c r="B62" i="5" s="1"/>
  <c r="B63" i="5" s="1"/>
  <c r="B64" i="5" s="1"/>
  <c r="B65" i="5" s="1"/>
  <c r="B66" i="5" s="1"/>
  <c r="B67" i="5" s="1"/>
  <c r="B69" i="5" s="1"/>
  <c r="B71" i="5" s="1"/>
  <c r="B75" i="5" s="1"/>
  <c r="B76" i="5" s="1"/>
  <c r="B77" i="5" s="1"/>
  <c r="B79" i="5" s="1"/>
  <c r="B81" i="5" s="1"/>
  <c r="B84" i="5" s="1"/>
  <c r="B85" i="5" s="1"/>
  <c r="B86" i="5" s="1"/>
  <c r="B87" i="5" s="1"/>
  <c r="B88" i="5" s="1"/>
  <c r="B89" i="5" s="1"/>
  <c r="B7" i="5"/>
  <c r="B6" i="5"/>
  <c r="F16" i="5" l="1"/>
  <c r="E56" i="5"/>
  <c r="E59" i="5" s="1"/>
  <c r="E71" i="5" s="1"/>
  <c r="E81" i="5" s="1"/>
  <c r="E95" i="5" s="1"/>
  <c r="E49" i="4"/>
  <c r="F49" i="4"/>
  <c r="G49" i="4"/>
  <c r="H49" i="4"/>
  <c r="I49" i="4"/>
  <c r="J49" i="4"/>
  <c r="K49" i="4"/>
  <c r="L49" i="4"/>
  <c r="M49" i="4"/>
  <c r="N49" i="4"/>
  <c r="O49" i="4"/>
  <c r="D49" i="4"/>
  <c r="D50" i="4" s="1"/>
  <c r="D57" i="4"/>
  <c r="E57" i="4" s="1"/>
  <c r="F57" i="4" s="1"/>
  <c r="G57" i="4" s="1"/>
  <c r="H57" i="4" s="1"/>
  <c r="I57" i="4" s="1"/>
  <c r="J57" i="4" s="1"/>
  <c r="K57" i="4" s="1"/>
  <c r="L57" i="4" s="1"/>
  <c r="M57" i="4" s="1"/>
  <c r="N57" i="4" s="1"/>
  <c r="O57" i="4" s="1"/>
  <c r="P57" i="4" s="1"/>
  <c r="Q57" i="4" s="1"/>
  <c r="O46" i="4"/>
  <c r="O60" i="4" s="1"/>
  <c r="N46" i="4"/>
  <c r="N60" i="4" s="1"/>
  <c r="M46" i="4"/>
  <c r="M60" i="4" s="1"/>
  <c r="L46" i="4"/>
  <c r="L60" i="4" s="1"/>
  <c r="K46" i="4"/>
  <c r="K60" i="4" s="1"/>
  <c r="J46" i="4"/>
  <c r="J60" i="4" s="1"/>
  <c r="I46" i="4"/>
  <c r="I60" i="4" s="1"/>
  <c r="H46" i="4"/>
  <c r="H60" i="4" s="1"/>
  <c r="G46" i="4"/>
  <c r="G60" i="4" s="1"/>
  <c r="F46" i="4"/>
  <c r="F60" i="4" s="1"/>
  <c r="E46" i="4"/>
  <c r="E60" i="4" s="1"/>
  <c r="D46" i="4"/>
  <c r="D60" i="4" s="1"/>
  <c r="D44" i="4"/>
  <c r="O42" i="4"/>
  <c r="N42" i="4"/>
  <c r="M42" i="4"/>
  <c r="L42" i="4"/>
  <c r="K42" i="4"/>
  <c r="J42" i="4"/>
  <c r="I42" i="4"/>
  <c r="H42" i="4"/>
  <c r="G42" i="4"/>
  <c r="F42" i="4"/>
  <c r="E42" i="4"/>
  <c r="D39" i="4"/>
  <c r="E39" i="4" s="1"/>
  <c r="F39" i="4" s="1"/>
  <c r="G39" i="4" s="1"/>
  <c r="H39" i="4" s="1"/>
  <c r="I39" i="4" s="1"/>
  <c r="J39" i="4" s="1"/>
  <c r="K39" i="4" s="1"/>
  <c r="L39" i="4" s="1"/>
  <c r="M39" i="4" s="1"/>
  <c r="N39" i="4" s="1"/>
  <c r="O39" i="4" s="1"/>
  <c r="P39" i="4" s="1"/>
  <c r="D37" i="4"/>
  <c r="P37" i="4" s="1"/>
  <c r="E23" i="4"/>
  <c r="F23" i="4" s="1"/>
  <c r="G23" i="4" s="1"/>
  <c r="H23" i="4" s="1"/>
  <c r="I23" i="4" s="1"/>
  <c r="J23" i="4" s="1"/>
  <c r="K23" i="4" s="1"/>
  <c r="L23" i="4" s="1"/>
  <c r="M23" i="4" s="1"/>
  <c r="N23" i="4" s="1"/>
  <c r="O23" i="4" s="1"/>
  <c r="C22" i="4"/>
  <c r="P21" i="4"/>
  <c r="P20" i="4"/>
  <c r="E12" i="4"/>
  <c r="F12" i="4" s="1"/>
  <c r="G12" i="4" s="1"/>
  <c r="H12" i="4" s="1"/>
  <c r="I12" i="4" s="1"/>
  <c r="J12" i="4" s="1"/>
  <c r="K12" i="4" s="1"/>
  <c r="L12" i="4" s="1"/>
  <c r="M12" i="4" s="1"/>
  <c r="N12" i="4" s="1"/>
  <c r="O12" i="4" s="1"/>
  <c r="C11" i="4"/>
  <c r="P10" i="4"/>
  <c r="P9" i="4"/>
  <c r="A9" i="4"/>
  <c r="A10" i="4" s="1"/>
  <c r="A11" i="4" s="1"/>
  <c r="A12" i="4" s="1"/>
  <c r="A13" i="4" s="1"/>
  <c r="A14" i="4" s="1"/>
  <c r="A20" i="4" s="1"/>
  <c r="A21" i="4" s="1"/>
  <c r="A22" i="4" s="1"/>
  <c r="A23" i="4" s="1"/>
  <c r="A24" i="4" s="1"/>
  <c r="A25" i="4" s="1"/>
  <c r="A26" i="4" s="1"/>
  <c r="A28" i="4" s="1"/>
  <c r="A37" i="4" s="1"/>
  <c r="A38" i="4" s="1"/>
  <c r="A39" i="4" s="1"/>
  <c r="A42" i="4" s="1"/>
  <c r="A43" i="4" s="1"/>
  <c r="A44" i="4" s="1"/>
  <c r="A46" i="4" s="1"/>
  <c r="A47" i="4" s="1"/>
  <c r="A57" i="4" s="1"/>
  <c r="A60" i="4" s="1"/>
  <c r="A61" i="4" s="1"/>
  <c r="A62" i="4" s="1"/>
  <c r="A63" i="4" s="1"/>
  <c r="A64" i="4" s="1"/>
  <c r="E50" i="4" l="1"/>
  <c r="F50" i="4" s="1"/>
  <c r="G50" i="4" s="1"/>
  <c r="H50" i="4" s="1"/>
  <c r="I50" i="4" s="1"/>
  <c r="J50" i="4" s="1"/>
  <c r="K50" i="4" s="1"/>
  <c r="L50" i="4" s="1"/>
  <c r="M50" i="4" s="1"/>
  <c r="N50" i="4" s="1"/>
  <c r="O50" i="4" s="1"/>
  <c r="P50" i="4" s="1"/>
  <c r="Q50" i="4" s="1"/>
  <c r="Q61" i="4" s="1"/>
  <c r="D47" i="4"/>
  <c r="D61" i="4" s="1"/>
  <c r="P42" i="4"/>
  <c r="C24" i="4"/>
  <c r="C25" i="4" s="1"/>
  <c r="D19" i="4"/>
  <c r="D22" i="4" s="1"/>
  <c r="C28" i="4"/>
  <c r="C13" i="4"/>
  <c r="C14" i="4" s="1"/>
  <c r="D8" i="4"/>
  <c r="D11" i="4" s="1"/>
  <c r="E44" i="4"/>
  <c r="F44" i="4" l="1"/>
  <c r="E47" i="4"/>
  <c r="E61" i="4" s="1"/>
  <c r="D28" i="4"/>
  <c r="E19" i="4"/>
  <c r="E22" i="4" s="1"/>
  <c r="D24" i="4"/>
  <c r="D25" i="4" s="1"/>
  <c r="D13" i="4"/>
  <c r="D14" i="4" s="1"/>
  <c r="E8" i="4"/>
  <c r="E11" i="4" s="1"/>
  <c r="E13" i="4" l="1"/>
  <c r="E14" i="4" s="1"/>
  <c r="F8" i="4"/>
  <c r="F11" i="4" s="1"/>
  <c r="E24" i="4"/>
  <c r="E25" i="4" s="1"/>
  <c r="F19" i="4"/>
  <c r="F22" i="4" s="1"/>
  <c r="E28" i="4"/>
  <c r="G44" i="4"/>
  <c r="F47" i="4"/>
  <c r="F61" i="4" s="1"/>
  <c r="F28" i="4" l="1"/>
  <c r="G19" i="4"/>
  <c r="G22" i="4" s="1"/>
  <c r="F24" i="4"/>
  <c r="F25" i="4" s="1"/>
  <c r="G47" i="4"/>
  <c r="G61" i="4" s="1"/>
  <c r="H44" i="4"/>
  <c r="F13" i="4"/>
  <c r="F14" i="4" s="1"/>
  <c r="G8" i="4"/>
  <c r="G11" i="4" s="1"/>
  <c r="G13" i="4" l="1"/>
  <c r="G14" i="4" s="1"/>
  <c r="H8" i="4"/>
  <c r="H11" i="4" s="1"/>
  <c r="H47" i="4"/>
  <c r="H61" i="4" s="1"/>
  <c r="I44" i="4"/>
  <c r="G24" i="4"/>
  <c r="G25" i="4" s="1"/>
  <c r="H19" i="4"/>
  <c r="H22" i="4" s="1"/>
  <c r="G28" i="4"/>
  <c r="J44" i="4" l="1"/>
  <c r="I47" i="4"/>
  <c r="I61" i="4" s="1"/>
  <c r="H28" i="4"/>
  <c r="H24" i="4"/>
  <c r="H25" i="4" s="1"/>
  <c r="I19" i="4"/>
  <c r="I22" i="4" s="1"/>
  <c r="H13" i="4"/>
  <c r="H14" i="4" s="1"/>
  <c r="I8" i="4"/>
  <c r="I11" i="4" s="1"/>
  <c r="I13" i="4" l="1"/>
  <c r="I14" i="4" s="1"/>
  <c r="J8" i="4"/>
  <c r="J11" i="4" s="1"/>
  <c r="I24" i="4"/>
  <c r="I25" i="4" s="1"/>
  <c r="J19" i="4"/>
  <c r="J22" i="4" s="1"/>
  <c r="I28" i="4"/>
  <c r="K44" i="4"/>
  <c r="J47" i="4"/>
  <c r="J61" i="4" s="1"/>
  <c r="K47" i="4" l="1"/>
  <c r="K61" i="4" s="1"/>
  <c r="L44" i="4"/>
  <c r="J13" i="4"/>
  <c r="J14" i="4" s="1"/>
  <c r="K8" i="4"/>
  <c r="K11" i="4" s="1"/>
  <c r="J28" i="4"/>
  <c r="K19" i="4"/>
  <c r="K22" i="4" s="1"/>
  <c r="J24" i="4"/>
  <c r="J25" i="4" s="1"/>
  <c r="K24" i="4" l="1"/>
  <c r="K25" i="4" s="1"/>
  <c r="L19" i="4"/>
  <c r="L22" i="4" s="1"/>
  <c r="K28" i="4"/>
  <c r="K13" i="4"/>
  <c r="K14" i="4" s="1"/>
  <c r="L8" i="4"/>
  <c r="L11" i="4" s="1"/>
  <c r="L47" i="4"/>
  <c r="L61" i="4" s="1"/>
  <c r="M44" i="4"/>
  <c r="N44" i="4" l="1"/>
  <c r="M47" i="4"/>
  <c r="M61" i="4" s="1"/>
  <c r="L28" i="4"/>
  <c r="M19" i="4"/>
  <c r="M22" i="4" s="1"/>
  <c r="L24" i="4"/>
  <c r="L25" i="4" s="1"/>
  <c r="L13" i="4"/>
  <c r="L14" i="4" s="1"/>
  <c r="M8" i="4"/>
  <c r="M11" i="4" s="1"/>
  <c r="M24" i="4" l="1"/>
  <c r="M25" i="4" s="1"/>
  <c r="N19" i="4"/>
  <c r="N22" i="4" s="1"/>
  <c r="M28" i="4"/>
  <c r="M13" i="4"/>
  <c r="M14" i="4" s="1"/>
  <c r="N8" i="4"/>
  <c r="N11" i="4" s="1"/>
  <c r="O44" i="4"/>
  <c r="N47" i="4"/>
  <c r="N61" i="4" s="1"/>
  <c r="O47" i="4" l="1"/>
  <c r="O61" i="4" s="1"/>
  <c r="P44" i="4"/>
  <c r="P47" i="4" s="1"/>
  <c r="P61" i="4" s="1"/>
  <c r="N28" i="4"/>
  <c r="O19" i="4"/>
  <c r="O22" i="4" s="1"/>
  <c r="N24" i="4"/>
  <c r="N25" i="4" s="1"/>
  <c r="N13" i="4"/>
  <c r="N14" i="4" s="1"/>
  <c r="O8" i="4"/>
  <c r="O11" i="4" s="1"/>
  <c r="O28" i="4" l="1"/>
  <c r="O24" i="4"/>
  <c r="O25" i="4" s="1"/>
  <c r="O13" i="4"/>
  <c r="O14" i="4" s="1"/>
  <c r="P11" i="4"/>
</calcChain>
</file>

<file path=xl/sharedStrings.xml><?xml version="1.0" encoding="utf-8"?>
<sst xmlns="http://schemas.openxmlformats.org/spreadsheetml/2006/main" count="209" uniqueCount="152">
  <si>
    <t>Annual</t>
  </si>
  <si>
    <t>Line Ref</t>
  </si>
  <si>
    <t>FTEs</t>
  </si>
  <si>
    <t>Previous Month End Strength</t>
  </si>
  <si>
    <t>Leavers</t>
  </si>
  <si>
    <t>Joiners</t>
  </si>
  <si>
    <t>Strength at end of month</t>
  </si>
  <si>
    <t>Average Strength</t>
  </si>
  <si>
    <t>Establishment Target</t>
  </si>
  <si>
    <t>Strength Variance</t>
  </si>
  <si>
    <t>% Strength Variance</t>
  </si>
  <si>
    <t>Notes:  The above recruitment profile is to be reviewed with HR and L&amp;D</t>
  </si>
  <si>
    <t>Monthly increase in strength to base budget</t>
  </si>
  <si>
    <t>Financial forecast of increasing police officer strength</t>
  </si>
  <si>
    <t>1st April 2018 FTEs increase - monthly FTE change</t>
  </si>
  <si>
    <t>1st April 2018 increase  - additional monthly charge</t>
  </si>
  <si>
    <t>1st April increase - monthly cumulative total</t>
  </si>
  <si>
    <t>Additional joiners - increasing 180 FTEs to 292 FTEs, an increase of 112 FTEs</t>
  </si>
  <si>
    <t>Additional joiners - monthly FTE change</t>
  </si>
  <si>
    <t>Joiners - additional monthly charge</t>
  </si>
  <si>
    <t>Additional joiners - cumulative</t>
  </si>
  <si>
    <t>Total additional pay costs - monthly change</t>
  </si>
  <si>
    <t xml:space="preserve"> Total additional pay costs - cumulative</t>
  </si>
  <si>
    <t>Additional recruitment costs - monthly charge</t>
  </si>
  <si>
    <t>Additional recruitment costs - cumulative</t>
  </si>
  <si>
    <t>Total Additional Costs</t>
  </si>
  <si>
    <t>Total additional cost - monthly change</t>
  </si>
  <si>
    <t>Total additional cost - cumulative</t>
  </si>
  <si>
    <t>Note:  There is no change to the leavers profile</t>
  </si>
  <si>
    <t xml:space="preserve">          The forecast for the full year cost in 2019/20 of an average 3,000 FTEs is an additional £0.9m</t>
  </si>
  <si>
    <t>Police Officer turnover based on target establishment of 2,850 FTES - Base Budget</t>
  </si>
  <si>
    <t>Additional Joiners Costs</t>
  </si>
  <si>
    <t xml:space="preserve">Recruitment costs e.g. uniforms, vetting, HR </t>
  </si>
  <si>
    <t>Full Year</t>
  </si>
  <si>
    <t xml:space="preserve">          The employer's cost for a probationer is £31,983 and the employer's cost for a leaver is £52,198</t>
  </si>
  <si>
    <t>APPENDIX B</t>
  </si>
  <si>
    <t>Police Officer growth plan</t>
  </si>
  <si>
    <t>Police Officer Growth Plan- 2018/19</t>
  </si>
  <si>
    <t>Line Ref:</t>
  </si>
  <si>
    <t>2018/19 Budget Summary - Draft Proposal</t>
  </si>
  <si>
    <t>Appendix B / SP Ref:</t>
  </si>
  <si>
    <t xml:space="preserve">£000 </t>
  </si>
  <si>
    <t>2017/18 Original Budget - Budget Book Net Expenditure</t>
  </si>
  <si>
    <t>as per 2017/18 Budget Book</t>
  </si>
  <si>
    <t>Adjustment for 2017/18 activity required in 2018/19</t>
  </si>
  <si>
    <t>The 2017/18 budget was set with a £0.6m in-year reduction for new permanent posts e.g. to allow time for recruitment</t>
  </si>
  <si>
    <t>2018/19 Opening Budget</t>
  </si>
  <si>
    <t>As per 2017/18 Budget Setting &amp; MTFS</t>
  </si>
  <si>
    <t>Recurring Activity Occurring Before 1st April 2018</t>
  </si>
  <si>
    <t>Recurring Pay Changes</t>
  </si>
  <si>
    <t>Sept 2017 1% payrise - see One-off section below for 1% non-consolidated payrise</t>
  </si>
  <si>
    <t>App B - SP 1</t>
  </si>
  <si>
    <t>Pay</t>
  </si>
  <si>
    <t>Growth from previous budget settings no longer required</t>
  </si>
  <si>
    <t>£475k relates to SCD investment e.g. lower graded posts than Business Case</t>
  </si>
  <si>
    <t>2018/19 Starting Budget after adjustment to 2017/18 base for activity occurring before 1st April 2018</t>
  </si>
  <si>
    <t>Unavoidable Cost Pressures</t>
  </si>
  <si>
    <t>Recurring Pay inflation</t>
  </si>
  <si>
    <t>Based on 1% from Sept 2018</t>
  </si>
  <si>
    <t>Pay (not inflation) e.g. increments/turnover</t>
  </si>
  <si>
    <t>Includes increments of £1.8m &amp; saving from average Police Officer turnover of £3.8m</t>
  </si>
  <si>
    <t>13 &amp; 16</t>
  </si>
  <si>
    <t>Contractual Inflation &amp; De-flation</t>
  </si>
  <si>
    <t>Includes inflation for utilities, Business Rates &amp; IT contracts</t>
  </si>
  <si>
    <t xml:space="preserve">Operational and Support Revenue cost pressures </t>
  </si>
  <si>
    <t>Includes a reduction in operational &amp; investment income.</t>
  </si>
  <si>
    <t>App C</t>
  </si>
  <si>
    <t>New Investment from Precept Increase</t>
  </si>
  <si>
    <t>Increase in average Police Officer strength</t>
  </si>
  <si>
    <t>Average police officer strength is 2893fte in 2018/19 - an average increase of 43ftes</t>
  </si>
  <si>
    <t>Crime Data Integrity Training</t>
  </si>
  <si>
    <t>Increase of 5 Police Staff to help meet national recording standards</t>
  </si>
  <si>
    <t>App D</t>
  </si>
  <si>
    <t>Unmanned Aerial Vehicle (UAV) / Drone Investment &amp; Detective Pathway</t>
  </si>
  <si>
    <t>Service changes to address challenges (excluding Microsoft investment)</t>
  </si>
  <si>
    <t xml:space="preserve">Spend required to enable delivery of challenges.  Includes investment in IT applications, co-locations with Councils &amp; an increase in National Police Air Service (NPAS) costs.  </t>
  </si>
  <si>
    <t>App E</t>
  </si>
  <si>
    <t>Microsoft investment including Office 365 and national security costs</t>
  </si>
  <si>
    <t>Includes £450k for security costs &amp; £361k previously included as one-off in 2018/19.  Savings of £260k are forecast from 2019/20.</t>
  </si>
  <si>
    <t>2018/19 growth approved as part of 2017/18 budget setting</t>
  </si>
  <si>
    <t>Mainly SCD investment in Digital, Cyber &amp; Volume Fraud</t>
  </si>
  <si>
    <t>Capital programme - revenue contribution to capital outlay</t>
  </si>
  <si>
    <t>Revenue contribution to capital funding</t>
  </si>
  <si>
    <t>Cost of Borrowing - Estates Strategy</t>
  </si>
  <si>
    <t>App H (2)</t>
  </si>
  <si>
    <t>Capital Programme (Approved) - Revenue Consequences</t>
  </si>
  <si>
    <t>Increase to existing budget - mainly relates to Mobile Policing moving from one-off to recurring</t>
  </si>
  <si>
    <t>Capital Programme (Proposed) - Revenue Consequences</t>
  </si>
  <si>
    <t>Based on 75% of bids</t>
  </si>
  <si>
    <t>App K</t>
  </si>
  <si>
    <t>One-off costs</t>
  </si>
  <si>
    <t>Pay award - one-off non-consolidated based on 1% from Sept 2017</t>
  </si>
  <si>
    <t>Increase for April 2018 to August 2018 (5 months)</t>
  </si>
  <si>
    <t>Pay award - one-off non-consolidated based on 1% from Sept 2018</t>
  </si>
  <si>
    <t>Increase for September 2018 to March 2019 (7 months)</t>
  </si>
  <si>
    <t>Change in Police Staff vacancy factor for 2018/19 - one off</t>
  </si>
  <si>
    <t>Vacancy factor changed from a standard 4.25% to a range between 0% for small departments and up to 8.5% for large Commands.</t>
  </si>
  <si>
    <t>Capital Programme (Approved) - One-off revenue costs</t>
  </si>
  <si>
    <t>App I</t>
  </si>
  <si>
    <t>Capital Programme (Proposed)  - One-off revenue costs</t>
  </si>
  <si>
    <t>Operational and Support Revenue cost pressures  - One-off</t>
  </si>
  <si>
    <t>Includes support for Estates Strategy and Police Now</t>
  </si>
  <si>
    <t>Service changes to address challenges - One-off</t>
  </si>
  <si>
    <t>Spend required to enable delivery of challenges</t>
  </si>
  <si>
    <t>Unmanned Aerial Vehicle (UAV) / Drone Investment</t>
  </si>
  <si>
    <t>2018/19 One-off projects agreed at 2017/18 Budget Setting - one-off</t>
  </si>
  <si>
    <t>Continuation of 2017/18 projects requiring one-off expenditure (includes funding for Estates disposal fees, Athena, Specials, FCR, 7Forces &amp; ESMCP - Airwave replacement).  Approved as part of 2017/18 budget setting</t>
  </si>
  <si>
    <t>Additional Bank Holiday's in 2017/18 - one-off</t>
  </si>
  <si>
    <t>1 less day in 2018/19 financial year (March 30th 2018 - Good Friday)</t>
  </si>
  <si>
    <t>Adjust one-off spend to match one-off budget</t>
  </si>
  <si>
    <t>One-off costs funded by permanent budget for one-off activity</t>
  </si>
  <si>
    <t>£3.5m recurring one-off  budget created in 2016/17 as no longer able to fund one-off expenditure from General Reserve.  Reduced by £708k in 2018/19 for long term projects requiring several years of one-off funding (Mobile Policing, increase in Specials &amp; ESMCP (Airwave replacement)).  Funding to be returned to recurring one-off budget after project.</t>
  </si>
  <si>
    <t>One-off expenditure balance from £2.8m funding available for one-off activity</t>
  </si>
  <si>
    <t>2018/19 Final Budget requirement</t>
  </si>
  <si>
    <t xml:space="preserve">Source of Funding </t>
  </si>
  <si>
    <t>HO Core Police Grant - 1.4% reduction</t>
  </si>
  <si>
    <t>2017/18 £101.346m (2016/17 £102.783m)</t>
  </si>
  <si>
    <t>HO formula Grant (ex DCLG grant) - 1.4% reduction</t>
  </si>
  <si>
    <t>2017/18 £55.149m (2016/17 £55.933m)</t>
  </si>
  <si>
    <t>Council Tax Freeze grant (2011/12) - 0% reduction</t>
  </si>
  <si>
    <t>2017/18 £2.133m (2016/17 £2.133m)</t>
  </si>
  <si>
    <t>Council Tax Support Grant - 0% reduction</t>
  </si>
  <si>
    <t>2017/18 £10.992m (2016/17 £10.992m)  - for reduction in taxbase from 13/14</t>
  </si>
  <si>
    <t xml:space="preserve">Council Tax precept </t>
  </si>
  <si>
    <t xml:space="preserve">2017/18 £97.424m (2016/17 £92.644m).   Based on taxbase growth of 1.3% &amp; 0% precept increase. </t>
  </si>
  <si>
    <t>Collection Fund surplus</t>
  </si>
  <si>
    <t xml:space="preserve">2017/18 £1.902m (2016/17 £1.794m, 2015/16 £1.680m &amp; 2014/15 £1.064m).  </t>
  </si>
  <si>
    <t>2018/19 Total Funding</t>
  </si>
  <si>
    <t xml:space="preserve">2016/17 £266.279m (2015/16 £262.511m).  </t>
  </si>
  <si>
    <r>
      <t xml:space="preserve">Surplus / </t>
    </r>
    <r>
      <rPr>
        <b/>
        <sz val="18"/>
        <color rgb="FFFF0000"/>
        <rFont val="Arial"/>
        <family val="2"/>
      </rPr>
      <t>(deficit)</t>
    </r>
  </si>
  <si>
    <t>Based on precept increase of 0% (£0)</t>
  </si>
  <si>
    <t>FUNDED BY:</t>
  </si>
  <si>
    <t xml:space="preserve">Strategic Change Savings in 2018/19 </t>
  </si>
  <si>
    <t>Strategic Change Programme - Non Pay savings</t>
  </si>
  <si>
    <t>£308k savings identified as part of 2018/19 budget setting has moved to prior years to fund shortfall.</t>
  </si>
  <si>
    <t>App G</t>
  </si>
  <si>
    <t>Strategic Change Programme - Pay Savings</t>
  </si>
  <si>
    <t>Identified savings in the Strategic Change Savings Plan</t>
  </si>
  <si>
    <t>Additional Strategic Change Savings</t>
  </si>
  <si>
    <t>tbc - final overall balancing item (if required) - Savings to be identified during 2018/19</t>
  </si>
  <si>
    <t>App F</t>
  </si>
  <si>
    <r>
      <t xml:space="preserve">Annual </t>
    </r>
    <r>
      <rPr>
        <b/>
        <sz val="18"/>
        <rFont val="Arial"/>
        <family val="2"/>
      </rPr>
      <t xml:space="preserve">(Shortfall) </t>
    </r>
    <r>
      <rPr>
        <b/>
        <sz val="18"/>
        <color theme="1"/>
        <rFont val="Arial"/>
        <family val="2"/>
      </rPr>
      <t>/Surplus after achieving Strategic Change Savings</t>
    </r>
  </si>
  <si>
    <t>Council Tax Band D (2017/18 £157.05, 2016/17 £152.10 &amp; 2015/16 £147.15 )</t>
  </si>
  <si>
    <t>Based on 0% precept increase</t>
  </si>
  <si>
    <t>CT Increase % (2017/18 3.25%, 2016/17 3.36%, 2015/16 1.996%)</t>
  </si>
  <si>
    <t>Increased cost to Band D property / pa (£4.95 2017/18 &amp; 2016/17; £2.88 15/16)</t>
  </si>
  <si>
    <t>Investment from Precept increase</t>
  </si>
  <si>
    <t>Additional Weekly Cost (10 pence 2017/18 &amp; 2016/17; 6 pence in 2015/16)</t>
  </si>
  <si>
    <t>Tax base - number of properties (2017/18 620.340m &amp; 2016/17 609.102m)</t>
  </si>
  <si>
    <t>Provisional</t>
  </si>
  <si>
    <t>check to Budget Overview</t>
  </si>
  <si>
    <t>APPENDIX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</si>
</sst>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8" formatCode="&quot;£&quot;#,##0.00;[Red]\-&quot;£&quot;#,##0.00"/>
    <numFmt numFmtId="43" formatCode="_-* #,##0.00_-;\-* #,##0.00_-;_-* &quot;-&quot;??_-;_-@_-"/>
    <numFmt numFmtId="164" formatCode="0.000"/>
    <numFmt numFmtId="165" formatCode="#,##0\ ;[Red]\(#,##0\)"/>
    <numFmt numFmtId="166" formatCode="#,##0;[Red]\(#,##0\);\-"/>
    <numFmt numFmtId="167" formatCode="#,##0\ ;\(#,##0\)"/>
    <numFmt numFmtId="168" formatCode="0.0%\ ;[Red]\(0.0%\)"/>
    <numFmt numFmtId="169" formatCode="0.0%\ ;\(0.0%\)"/>
    <numFmt numFmtId="170" formatCode="#,##0&quot;ftes&quot;\ ;\(#,##0&quot;ftes&quot;\)"/>
    <numFmt numFmtId="171" formatCode="&quot;£&quot;#,##0.000&quot;m&quot;\ ;[Red]\(&quot;£&quot;#,##0.000&quot;m&quot;\)"/>
    <numFmt numFmtId="172" formatCode="&quot;£&quot;#,##0.000&quot;m&quot;\ ;\(&quot;£&quot;#,##0.000&quot;m&quot;\)"/>
    <numFmt numFmtId="173" formatCode="0.0"/>
    <numFmt numFmtId="174" formatCode="\£#,##0\ ;[Red]\(\£#,##0\)"/>
    <numFmt numFmtId="175" formatCode="#,##0;[Red]\(#,##0\)"/>
    <numFmt numFmtId="176" formatCode="#,##0_ ;[Red]\-#,##0\ "/>
    <numFmt numFmtId="177" formatCode="#,##0.000;[Red]\(#,##0.000\);\-"/>
    <numFmt numFmtId="178" formatCode="_-* #,##0_-;\-* #,##0_-;_-* &quot;-&quot;??_-;_-@_-"/>
    <numFmt numFmtId="179" formatCode="&quot;£&quot;#,##0.00"/>
    <numFmt numFmtId="180" formatCode="&quot;£&quot;#,##0.00&quot;m&quot;;[Red]\-&quot;£&quot;#,##0.00&quot;m&quot;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Arial"/>
      <family val="2"/>
    </font>
    <font>
      <b/>
      <sz val="24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b/>
      <sz val="14"/>
      <color theme="0" tint="-4.9989318521683403E-2"/>
      <name val="Arial"/>
      <family val="2"/>
    </font>
    <font>
      <sz val="14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u/>
      <sz val="18"/>
      <color theme="1"/>
      <name val="Arial"/>
      <family val="2"/>
    </font>
    <font>
      <b/>
      <sz val="24"/>
      <name val="Arial"/>
      <family val="2"/>
    </font>
    <font>
      <sz val="16"/>
      <name val="Arial"/>
      <family val="2"/>
    </font>
    <font>
      <b/>
      <u/>
      <sz val="1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i/>
      <u/>
      <sz val="18"/>
      <color indexed="48"/>
      <name val="Arial"/>
      <family val="2"/>
    </font>
    <font>
      <b/>
      <sz val="18"/>
      <color indexed="48"/>
      <name val="Arial"/>
      <family val="2"/>
    </font>
    <font>
      <b/>
      <i/>
      <sz val="18"/>
      <color theme="1"/>
      <name val="Arial"/>
      <family val="2"/>
    </font>
    <font>
      <sz val="18"/>
      <color theme="1"/>
      <name val="Arial"/>
      <family val="2"/>
    </font>
    <font>
      <b/>
      <sz val="18"/>
      <color rgb="FFFF0000"/>
      <name val="Arial"/>
      <family val="2"/>
    </font>
    <font>
      <b/>
      <sz val="18"/>
      <color indexed="12"/>
      <name val="Arial"/>
      <family val="2"/>
    </font>
    <font>
      <b/>
      <u/>
      <sz val="22"/>
      <name val="Arial"/>
      <family val="2"/>
    </font>
    <font>
      <b/>
      <sz val="18"/>
      <color indexed="63"/>
      <name val="Arial"/>
      <family val="2"/>
    </font>
    <font>
      <sz val="14"/>
      <color indexed="48"/>
      <name val="Arial"/>
      <family val="2"/>
    </font>
    <font>
      <b/>
      <i/>
      <sz val="18"/>
      <color indexed="63"/>
      <name val="Arial"/>
      <family val="2"/>
    </font>
    <font>
      <sz val="18"/>
      <color indexed="48"/>
      <name val="Arial"/>
      <family val="2"/>
    </font>
    <font>
      <sz val="18"/>
      <color indexed="63"/>
      <name val="Arial"/>
      <family val="2"/>
    </font>
    <font>
      <sz val="12"/>
      <name val="Arial"/>
      <family val="2"/>
    </font>
    <font>
      <b/>
      <i/>
      <sz val="16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FF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0" fontId="1" fillId="3" borderId="0" applyNumberFormat="0" applyBorder="0" applyAlignment="0" applyProtection="0"/>
    <xf numFmtId="0" fontId="3" fillId="0" borderId="0"/>
  </cellStyleXfs>
  <cellXfs count="303">
    <xf numFmtId="0" fontId="0" fillId="0" borderId="0" xfId="0"/>
    <xf numFmtId="2" fontId="1" fillId="2" borderId="0" xfId="4" applyNumberFormat="1" applyFill="1"/>
    <xf numFmtId="165" fontId="2" fillId="2" borderId="0" xfId="5" applyNumberFormat="1" applyFont="1" applyFill="1" applyBorder="1" applyAlignment="1">
      <alignment vertical="center"/>
    </xf>
    <xf numFmtId="166" fontId="4" fillId="2" borderId="0" xfId="2" applyNumberFormat="1" applyFont="1" applyFill="1" applyAlignment="1">
      <alignment horizontal="right" vertical="center"/>
    </xf>
    <xf numFmtId="0" fontId="2" fillId="2" borderId="0" xfId="5" applyFont="1" applyFill="1" applyBorder="1" applyAlignment="1">
      <alignment vertical="center"/>
    </xf>
    <xf numFmtId="2" fontId="5" fillId="2" borderId="0" xfId="4" applyNumberFormat="1" applyFont="1" applyFill="1" applyAlignment="1">
      <alignment horizontal="centerContinuous"/>
    </xf>
    <xf numFmtId="2" fontId="1" fillId="2" borderId="0" xfId="4" applyNumberFormat="1" applyFill="1" applyAlignment="1">
      <alignment horizontal="centerContinuous"/>
    </xf>
    <xf numFmtId="165" fontId="2" fillId="2" borderId="0" xfId="5" applyNumberFormat="1" applyFont="1" applyFill="1" applyBorder="1" applyAlignment="1">
      <alignment horizontal="centerContinuous" vertical="center"/>
    </xf>
    <xf numFmtId="0" fontId="2" fillId="2" borderId="0" xfId="5" applyFont="1" applyFill="1" applyBorder="1" applyAlignment="1">
      <alignment horizontal="centerContinuous" vertical="center"/>
    </xf>
    <xf numFmtId="2" fontId="6" fillId="2" borderId="0" xfId="4" applyNumberFormat="1" applyFont="1" applyFill="1" applyAlignment="1">
      <alignment vertical="center"/>
    </xf>
    <xf numFmtId="2" fontId="7" fillId="4" borderId="3" xfId="4" applyNumberFormat="1" applyFont="1" applyFill="1" applyBorder="1" applyAlignment="1">
      <alignment horizontal="centerContinuous" vertical="center"/>
    </xf>
    <xf numFmtId="2" fontId="6" fillId="4" borderId="4" xfId="4" applyNumberFormat="1" applyFont="1" applyFill="1" applyBorder="1" applyAlignment="1">
      <alignment horizontal="centerContinuous" vertical="center"/>
    </xf>
    <xf numFmtId="2" fontId="6" fillId="4" borderId="5" xfId="4" applyNumberFormat="1" applyFont="1" applyFill="1" applyBorder="1" applyAlignment="1">
      <alignment horizontal="centerContinuous" vertical="center"/>
    </xf>
    <xf numFmtId="165" fontId="8" fillId="2" borderId="0" xfId="5" applyNumberFormat="1" applyFont="1" applyFill="1" applyBorder="1" applyAlignment="1">
      <alignment vertical="center"/>
    </xf>
    <xf numFmtId="0" fontId="8" fillId="2" borderId="0" xfId="5" applyFont="1" applyFill="1" applyBorder="1" applyAlignment="1">
      <alignment vertical="center"/>
    </xf>
    <xf numFmtId="2" fontId="1" fillId="2" borderId="0" xfId="4" applyNumberFormat="1" applyFill="1" applyAlignment="1">
      <alignment vertical="center"/>
    </xf>
    <xf numFmtId="2" fontId="6" fillId="0" borderId="0" xfId="4" applyNumberFormat="1" applyFont="1"/>
    <xf numFmtId="2" fontId="9" fillId="2" borderId="0" xfId="4" applyNumberFormat="1" applyFont="1" applyFill="1"/>
    <xf numFmtId="17" fontId="10" fillId="5" borderId="6" xfId="5" applyNumberFormat="1" applyFont="1" applyFill="1" applyBorder="1" applyAlignment="1">
      <alignment horizontal="center" vertical="center"/>
    </xf>
    <xf numFmtId="17" fontId="10" fillId="5" borderId="7" xfId="5" applyNumberFormat="1" applyFont="1" applyFill="1" applyBorder="1" applyAlignment="1">
      <alignment horizontal="center" vertical="center"/>
    </xf>
    <xf numFmtId="167" fontId="11" fillId="0" borderId="8" xfId="4" applyNumberFormat="1" applyFont="1" applyFill="1" applyBorder="1" applyAlignment="1">
      <alignment horizontal="center" vertical="center"/>
    </xf>
    <xf numFmtId="2" fontId="1" fillId="0" borderId="0" xfId="4" applyNumberFormat="1"/>
    <xf numFmtId="2" fontId="8" fillId="0" borderId="9" xfId="4" applyNumberFormat="1" applyFont="1" applyBorder="1" applyAlignment="1">
      <alignment horizontal="center"/>
    </xf>
    <xf numFmtId="17" fontId="10" fillId="5" borderId="10" xfId="5" applyNumberFormat="1" applyFont="1" applyFill="1" applyBorder="1" applyAlignment="1">
      <alignment horizontal="center" vertical="center"/>
    </xf>
    <xf numFmtId="17" fontId="10" fillId="5" borderId="1" xfId="5" applyNumberFormat="1" applyFont="1" applyFill="1" applyBorder="1" applyAlignment="1">
      <alignment horizontal="center" vertical="center"/>
    </xf>
    <xf numFmtId="1" fontId="9" fillId="0" borderId="9" xfId="4" applyNumberFormat="1" applyFont="1" applyBorder="1" applyAlignment="1">
      <alignment horizontal="center" vertical="center"/>
    </xf>
    <xf numFmtId="2" fontId="9" fillId="0" borderId="11" xfId="4" applyNumberFormat="1" applyFont="1" applyBorder="1" applyAlignment="1">
      <alignment vertical="center" wrapText="1"/>
    </xf>
    <xf numFmtId="167" fontId="11" fillId="0" borderId="12" xfId="4" applyNumberFormat="1" applyFont="1" applyFill="1" applyBorder="1" applyAlignment="1">
      <alignment horizontal="center" vertical="center"/>
    </xf>
    <xf numFmtId="167" fontId="11" fillId="6" borderId="13" xfId="4" applyNumberFormat="1" applyFont="1" applyFill="1" applyBorder="1" applyAlignment="1">
      <alignment horizontal="center" vertical="center"/>
    </xf>
    <xf numFmtId="167" fontId="11" fillId="0" borderId="13" xfId="4" applyNumberFormat="1" applyFont="1" applyFill="1" applyBorder="1" applyAlignment="1">
      <alignment horizontal="center" vertical="center"/>
    </xf>
    <xf numFmtId="167" fontId="11" fillId="0" borderId="14" xfId="4" applyNumberFormat="1" applyFont="1" applyFill="1" applyBorder="1" applyAlignment="1">
      <alignment horizontal="center" vertical="center"/>
    </xf>
    <xf numFmtId="2" fontId="9" fillId="2" borderId="0" xfId="4" applyNumberFormat="1" applyFont="1" applyFill="1" applyAlignment="1">
      <alignment vertical="center"/>
    </xf>
    <xf numFmtId="2" fontId="1" fillId="0" borderId="0" xfId="4" applyNumberFormat="1" applyAlignment="1">
      <alignment vertical="center"/>
    </xf>
    <xf numFmtId="2" fontId="9" fillId="0" borderId="15" xfId="4" applyNumberFormat="1" applyFont="1" applyBorder="1" applyAlignment="1">
      <alignment vertical="center"/>
    </xf>
    <xf numFmtId="167" fontId="11" fillId="0" borderId="16" xfId="4" applyNumberFormat="1" applyFont="1" applyFill="1" applyBorder="1" applyAlignment="1">
      <alignment horizontal="center" vertical="center"/>
    </xf>
    <xf numFmtId="167" fontId="11" fillId="0" borderId="9" xfId="4" applyNumberFormat="1" applyFont="1" applyFill="1" applyBorder="1" applyAlignment="1">
      <alignment horizontal="center" vertical="center"/>
    </xf>
    <xf numFmtId="167" fontId="11" fillId="0" borderId="17" xfId="4" applyNumberFormat="1" applyFont="1" applyFill="1" applyBorder="1" applyAlignment="1">
      <alignment horizontal="center" vertical="center"/>
    </xf>
    <xf numFmtId="2" fontId="12" fillId="0" borderId="15" xfId="4" applyNumberFormat="1" applyFont="1" applyBorder="1" applyAlignment="1">
      <alignment vertical="center"/>
    </xf>
    <xf numFmtId="167" fontId="13" fillId="7" borderId="16" xfId="4" applyNumberFormat="1" applyFont="1" applyFill="1" applyBorder="1" applyAlignment="1">
      <alignment horizontal="center" vertical="center"/>
    </xf>
    <xf numFmtId="167" fontId="13" fillId="0" borderId="9" xfId="4" applyNumberFormat="1" applyFont="1" applyFill="1" applyBorder="1" applyAlignment="1">
      <alignment horizontal="center" vertical="center"/>
    </xf>
    <xf numFmtId="167" fontId="13" fillId="7" borderId="9" xfId="4" applyNumberFormat="1" applyFont="1" applyFill="1" applyBorder="1" applyAlignment="1">
      <alignment horizontal="center" vertical="center"/>
    </xf>
    <xf numFmtId="167" fontId="13" fillId="0" borderId="17" xfId="4" applyNumberFormat="1" applyFont="1" applyFill="1" applyBorder="1" applyAlignment="1">
      <alignment horizontal="center" vertical="center"/>
    </xf>
    <xf numFmtId="167" fontId="13" fillId="7" borderId="8" xfId="4" applyNumberFormat="1" applyFont="1" applyFill="1" applyBorder="1" applyAlignment="1">
      <alignment horizontal="center" vertical="center"/>
    </xf>
    <xf numFmtId="2" fontId="9" fillId="2" borderId="0" xfId="4" applyNumberFormat="1" applyFont="1" applyFill="1" applyAlignment="1">
      <alignment horizontal="left" vertical="center"/>
    </xf>
    <xf numFmtId="2" fontId="12" fillId="0" borderId="18" xfId="4" applyNumberFormat="1" applyFont="1" applyBorder="1" applyAlignment="1">
      <alignment vertical="center" wrapText="1"/>
    </xf>
    <xf numFmtId="167" fontId="13" fillId="0" borderId="19" xfId="4" applyNumberFormat="1" applyFont="1" applyFill="1" applyBorder="1" applyAlignment="1">
      <alignment horizontal="center" vertical="center"/>
    </xf>
    <xf numFmtId="167" fontId="13" fillId="0" borderId="20" xfId="4" applyNumberFormat="1" applyFont="1" applyFill="1" applyBorder="1" applyAlignment="1">
      <alignment horizontal="center" vertical="center"/>
    </xf>
    <xf numFmtId="167" fontId="13" fillId="6" borderId="21" xfId="4" applyNumberFormat="1" applyFont="1" applyFill="1" applyBorder="1" applyAlignment="1">
      <alignment horizontal="center" vertical="center"/>
    </xf>
    <xf numFmtId="165" fontId="12" fillId="2" borderId="4" xfId="5" applyNumberFormat="1" applyFont="1" applyFill="1" applyBorder="1" applyAlignment="1">
      <alignment vertical="center"/>
    </xf>
    <xf numFmtId="0" fontId="12" fillId="2" borderId="5" xfId="5" applyFont="1" applyFill="1" applyBorder="1" applyAlignment="1">
      <alignment vertical="center" wrapText="1"/>
    </xf>
    <xf numFmtId="2" fontId="9" fillId="0" borderId="11" xfId="4" applyNumberFormat="1" applyFont="1" applyBorder="1" applyAlignment="1">
      <alignment vertical="center"/>
    </xf>
    <xf numFmtId="167" fontId="11" fillId="0" borderId="22" xfId="4" applyNumberFormat="1" applyFont="1" applyFill="1" applyBorder="1" applyAlignment="1">
      <alignment horizontal="center" vertical="center"/>
    </xf>
    <xf numFmtId="167" fontId="11" fillId="0" borderId="23" xfId="4" applyNumberFormat="1" applyFont="1" applyFill="1" applyBorder="1" applyAlignment="1">
      <alignment horizontal="center" vertical="center"/>
    </xf>
    <xf numFmtId="167" fontId="13" fillId="0" borderId="24" xfId="4" applyNumberFormat="1" applyFont="1" applyFill="1" applyBorder="1" applyAlignment="1">
      <alignment horizontal="center" vertical="center"/>
    </xf>
    <xf numFmtId="167" fontId="13" fillId="0" borderId="25" xfId="4" applyNumberFormat="1" applyFont="1" applyFill="1" applyBorder="1" applyAlignment="1">
      <alignment horizontal="center" vertical="center"/>
    </xf>
    <xf numFmtId="2" fontId="9" fillId="0" borderId="17" xfId="4" quotePrefix="1" applyNumberFormat="1" applyFont="1" applyBorder="1" applyAlignment="1">
      <alignment horizontal="right" vertical="center"/>
    </xf>
    <xf numFmtId="168" fontId="9" fillId="0" borderId="16" xfId="6" applyNumberFormat="1" applyFont="1" applyBorder="1" applyAlignment="1">
      <alignment horizontal="center" vertical="center"/>
    </xf>
    <xf numFmtId="168" fontId="9" fillId="0" borderId="9" xfId="6" applyNumberFormat="1" applyFont="1" applyBorder="1" applyAlignment="1">
      <alignment horizontal="center" vertical="center"/>
    </xf>
    <xf numFmtId="169" fontId="9" fillId="0" borderId="9" xfId="6" applyNumberFormat="1" applyFont="1" applyBorder="1" applyAlignment="1">
      <alignment horizontal="center" vertical="center"/>
    </xf>
    <xf numFmtId="2" fontId="6" fillId="2" borderId="0" xfId="4" applyNumberFormat="1" applyFont="1" applyFill="1"/>
    <xf numFmtId="17" fontId="10" fillId="5" borderId="26" xfId="5" applyNumberFormat="1" applyFont="1" applyFill="1" applyBorder="1" applyAlignment="1">
      <alignment horizontal="center" vertical="center"/>
    </xf>
    <xf numFmtId="17" fontId="10" fillId="5" borderId="25" xfId="5" applyNumberFormat="1" applyFont="1" applyFill="1" applyBorder="1" applyAlignment="1">
      <alignment horizontal="center" vertical="center"/>
    </xf>
    <xf numFmtId="2" fontId="9" fillId="0" borderId="27" xfId="4" quotePrefix="1" applyNumberFormat="1" applyFont="1" applyBorder="1" applyAlignment="1">
      <alignment horizontal="right" vertical="center"/>
    </xf>
    <xf numFmtId="2" fontId="12" fillId="2" borderId="28" xfId="4" quotePrefix="1" applyNumberFormat="1" applyFont="1" applyFill="1" applyBorder="1" applyAlignment="1">
      <alignment horizontal="left" vertical="center"/>
    </xf>
    <xf numFmtId="168" fontId="9" fillId="2" borderId="28" xfId="6" applyNumberFormat="1" applyFont="1" applyFill="1" applyBorder="1" applyAlignment="1">
      <alignment horizontal="center" vertical="center"/>
    </xf>
    <xf numFmtId="169" fontId="9" fillId="2" borderId="28" xfId="6" applyNumberFormat="1" applyFont="1" applyFill="1" applyBorder="1" applyAlignment="1">
      <alignment horizontal="center" vertical="center"/>
    </xf>
    <xf numFmtId="2" fontId="9" fillId="2" borderId="0" xfId="4" applyNumberFormat="1" applyFont="1" applyFill="1" applyBorder="1" applyAlignment="1">
      <alignment vertical="center"/>
    </xf>
    <xf numFmtId="2" fontId="1" fillId="2" borderId="0" xfId="4" applyNumberFormat="1" applyFill="1" applyBorder="1" applyAlignment="1">
      <alignment vertical="center"/>
    </xf>
    <xf numFmtId="1" fontId="9" fillId="2" borderId="0" xfId="4" applyNumberFormat="1" applyFont="1" applyFill="1" applyBorder="1" applyAlignment="1">
      <alignment horizontal="center" vertical="center"/>
    </xf>
    <xf numFmtId="2" fontId="12" fillId="2" borderId="0" xfId="4" quotePrefix="1" applyNumberFormat="1" applyFont="1" applyFill="1" applyBorder="1" applyAlignment="1">
      <alignment horizontal="left" vertical="center"/>
    </xf>
    <xf numFmtId="168" fontId="9" fillId="2" borderId="0" xfId="6" applyNumberFormat="1" applyFont="1" applyFill="1" applyBorder="1" applyAlignment="1">
      <alignment horizontal="center" vertical="center"/>
    </xf>
    <xf numFmtId="169" fontId="9" fillId="2" borderId="0" xfId="6" applyNumberFormat="1" applyFont="1" applyFill="1" applyBorder="1" applyAlignment="1">
      <alignment horizontal="center" vertical="center"/>
    </xf>
    <xf numFmtId="1" fontId="9" fillId="2" borderId="9" xfId="4" applyNumberFormat="1" applyFont="1" applyFill="1" applyBorder="1" applyAlignment="1">
      <alignment horizontal="center" vertical="center"/>
    </xf>
    <xf numFmtId="2" fontId="6" fillId="2" borderId="0" xfId="4" applyNumberFormat="1" applyFont="1" applyFill="1" applyBorder="1" applyAlignment="1">
      <alignment vertical="center"/>
    </xf>
    <xf numFmtId="1" fontId="6" fillId="0" borderId="0" xfId="4" applyNumberFormat="1" applyFont="1" applyBorder="1" applyAlignment="1">
      <alignment horizontal="center" vertical="center"/>
    </xf>
    <xf numFmtId="1" fontId="6" fillId="2" borderId="0" xfId="4" applyNumberFormat="1" applyFont="1" applyFill="1" applyBorder="1" applyAlignment="1">
      <alignment horizontal="center" vertical="center"/>
    </xf>
    <xf numFmtId="2" fontId="9" fillId="2" borderId="0" xfId="4" quotePrefix="1" applyNumberFormat="1" applyFont="1" applyFill="1" applyBorder="1" applyAlignment="1">
      <alignment horizontal="right" vertical="center"/>
    </xf>
    <xf numFmtId="168" fontId="14" fillId="2" borderId="0" xfId="6" applyNumberFormat="1" applyFont="1" applyFill="1" applyBorder="1" applyAlignment="1">
      <alignment horizontal="left" vertical="top"/>
    </xf>
    <xf numFmtId="168" fontId="12" fillId="2" borderId="0" xfId="6" applyNumberFormat="1" applyFont="1" applyFill="1" applyBorder="1" applyAlignment="1">
      <alignment horizontal="left" vertical="center"/>
    </xf>
    <xf numFmtId="1" fontId="6" fillId="0" borderId="0" xfId="4" applyNumberFormat="1" applyFont="1" applyAlignment="1">
      <alignment horizontal="center"/>
    </xf>
    <xf numFmtId="2" fontId="9" fillId="2" borderId="0" xfId="4" applyNumberFormat="1" applyFont="1" applyFill="1" applyBorder="1"/>
    <xf numFmtId="2" fontId="9" fillId="2" borderId="2" xfId="4" quotePrefix="1" applyNumberFormat="1" applyFont="1" applyFill="1" applyBorder="1" applyAlignment="1">
      <alignment horizontal="right" vertical="center"/>
    </xf>
    <xf numFmtId="168" fontId="9" fillId="2" borderId="2" xfId="6" applyNumberFormat="1" applyFont="1" applyFill="1" applyBorder="1" applyAlignment="1">
      <alignment horizontal="center" vertical="center"/>
    </xf>
    <xf numFmtId="168" fontId="12" fillId="4" borderId="3" xfId="6" applyNumberFormat="1" applyFont="1" applyFill="1" applyBorder="1" applyAlignment="1">
      <alignment horizontal="centerContinuous" vertical="center"/>
    </xf>
    <xf numFmtId="168" fontId="12" fillId="4" borderId="4" xfId="6" applyNumberFormat="1" applyFont="1" applyFill="1" applyBorder="1" applyAlignment="1">
      <alignment horizontal="centerContinuous" vertical="center"/>
    </xf>
    <xf numFmtId="169" fontId="12" fillId="4" borderId="4" xfId="6" applyNumberFormat="1" applyFont="1" applyFill="1" applyBorder="1" applyAlignment="1">
      <alignment horizontal="centerContinuous" vertical="center"/>
    </xf>
    <xf numFmtId="169" fontId="12" fillId="4" borderId="5" xfId="6" applyNumberFormat="1" applyFont="1" applyFill="1" applyBorder="1" applyAlignment="1">
      <alignment horizontal="centerContinuous" vertical="center"/>
    </xf>
    <xf numFmtId="2" fontId="9" fillId="2" borderId="29" xfId="4" applyNumberFormat="1" applyFont="1" applyFill="1" applyBorder="1" applyAlignment="1">
      <alignment vertical="center"/>
    </xf>
    <xf numFmtId="2" fontId="9" fillId="2" borderId="30" xfId="4" applyNumberFormat="1" applyFont="1" applyFill="1" applyBorder="1" applyAlignment="1">
      <alignment horizontal="right" vertical="center"/>
    </xf>
    <xf numFmtId="170" fontId="13" fillId="7" borderId="8" xfId="4" applyNumberFormat="1" applyFont="1" applyFill="1" applyBorder="1" applyAlignment="1">
      <alignment horizontal="center" vertical="center"/>
    </xf>
    <xf numFmtId="170" fontId="11" fillId="0" borderId="31" xfId="4" applyNumberFormat="1" applyFont="1" applyFill="1" applyBorder="1" applyAlignment="1">
      <alignment horizontal="center" vertical="center"/>
    </xf>
    <xf numFmtId="170" fontId="13" fillId="0" borderId="8" xfId="4" applyNumberFormat="1" applyFont="1" applyFill="1" applyBorder="1" applyAlignment="1">
      <alignment horizontal="center" vertical="center"/>
    </xf>
    <xf numFmtId="171" fontId="9" fillId="2" borderId="8" xfId="7" applyNumberFormat="1" applyFont="1" applyFill="1" applyBorder="1" applyAlignment="1">
      <alignment vertical="center"/>
    </xf>
    <xf numFmtId="172" fontId="9" fillId="2" borderId="9" xfId="7" applyNumberFormat="1" applyFont="1" applyFill="1" applyBorder="1" applyAlignment="1">
      <alignment vertical="center"/>
    </xf>
    <xf numFmtId="2" fontId="12" fillId="2" borderId="30" xfId="4" applyNumberFormat="1" applyFont="1" applyFill="1" applyBorder="1" applyAlignment="1">
      <alignment horizontal="right" vertical="center"/>
    </xf>
    <xf numFmtId="172" fontId="12" fillId="2" borderId="8" xfId="7" applyNumberFormat="1" applyFont="1" applyFill="1" applyBorder="1" applyAlignment="1">
      <alignment vertical="center"/>
    </xf>
    <xf numFmtId="172" fontId="12" fillId="2" borderId="9" xfId="7" applyNumberFormat="1" applyFont="1" applyFill="1" applyBorder="1" applyAlignment="1">
      <alignment vertical="center"/>
    </xf>
    <xf numFmtId="1" fontId="9" fillId="2" borderId="25" xfId="4" applyNumberFormat="1" applyFont="1" applyFill="1" applyBorder="1" applyAlignment="1">
      <alignment horizontal="center" vertical="center"/>
    </xf>
    <xf numFmtId="2" fontId="9" fillId="2" borderId="0" xfId="4" applyNumberFormat="1" applyFont="1" applyFill="1" applyBorder="1" applyAlignment="1">
      <alignment horizontal="right" vertical="center"/>
    </xf>
    <xf numFmtId="172" fontId="9" fillId="2" borderId="0" xfId="7" applyNumberFormat="1" applyFont="1" applyFill="1" applyBorder="1" applyAlignment="1">
      <alignment vertical="center"/>
    </xf>
    <xf numFmtId="1" fontId="9" fillId="2" borderId="23" xfId="4" applyNumberFormat="1" applyFont="1" applyFill="1" applyBorder="1" applyAlignment="1">
      <alignment horizontal="center" vertical="center"/>
    </xf>
    <xf numFmtId="170" fontId="11" fillId="0" borderId="8" xfId="4" applyNumberFormat="1" applyFont="1" applyFill="1" applyBorder="1" applyAlignment="1">
      <alignment horizontal="center" vertical="center"/>
    </xf>
    <xf numFmtId="2" fontId="9" fillId="2" borderId="32" xfId="4" applyNumberFormat="1" applyFont="1" applyFill="1" applyBorder="1" applyAlignment="1">
      <alignment vertical="center"/>
    </xf>
    <xf numFmtId="2" fontId="9" fillId="2" borderId="33" xfId="4" applyNumberFormat="1" applyFont="1" applyFill="1" applyBorder="1" applyAlignment="1">
      <alignment horizontal="right" vertical="center"/>
    </xf>
    <xf numFmtId="2" fontId="12" fillId="2" borderId="33" xfId="4" applyNumberFormat="1" applyFont="1" applyFill="1" applyBorder="1" applyAlignment="1">
      <alignment horizontal="right" vertical="center"/>
    </xf>
    <xf numFmtId="171" fontId="9" fillId="2" borderId="34" xfId="7" applyNumberFormat="1" applyFont="1" applyFill="1" applyBorder="1" applyAlignment="1">
      <alignment vertical="center"/>
    </xf>
    <xf numFmtId="171" fontId="9" fillId="2" borderId="35" xfId="7" applyNumberFormat="1" applyFont="1" applyFill="1" applyBorder="1" applyAlignment="1">
      <alignment vertical="center"/>
    </xf>
    <xf numFmtId="171" fontId="12" fillId="2" borderId="8" xfId="7" applyNumberFormat="1" applyFont="1" applyFill="1" applyBorder="1" applyAlignment="1">
      <alignment vertical="center"/>
    </xf>
    <xf numFmtId="2" fontId="12" fillId="2" borderId="28" xfId="4" applyNumberFormat="1" applyFont="1" applyFill="1" applyBorder="1" applyAlignment="1">
      <alignment horizontal="right" vertical="center"/>
    </xf>
    <xf numFmtId="171" fontId="12" fillId="2" borderId="35" xfId="7" applyNumberFormat="1" applyFont="1" applyFill="1" applyBorder="1" applyAlignment="1">
      <alignment vertical="center"/>
    </xf>
    <xf numFmtId="171" fontId="12" fillId="2" borderId="28" xfId="7" applyNumberFormat="1" applyFont="1" applyFill="1" applyBorder="1" applyAlignment="1">
      <alignment vertical="center"/>
    </xf>
    <xf numFmtId="2" fontId="9" fillId="2" borderId="36" xfId="4" applyNumberFormat="1" applyFont="1" applyFill="1" applyBorder="1" applyAlignment="1">
      <alignment vertical="center"/>
    </xf>
    <xf numFmtId="2" fontId="12" fillId="2" borderId="2" xfId="4" applyNumberFormat="1" applyFont="1" applyFill="1" applyBorder="1" applyAlignment="1">
      <alignment horizontal="right" vertical="center"/>
    </xf>
    <xf numFmtId="2" fontId="9" fillId="2" borderId="2" xfId="4" applyNumberFormat="1" applyFont="1" applyFill="1" applyBorder="1" applyAlignment="1">
      <alignment vertical="center"/>
    </xf>
    <xf numFmtId="2" fontId="9" fillId="2" borderId="32" xfId="4" quotePrefix="1" applyNumberFormat="1" applyFont="1" applyFill="1" applyBorder="1" applyAlignment="1">
      <alignment horizontal="right" vertical="center"/>
    </xf>
    <xf numFmtId="2" fontId="9" fillId="2" borderId="33" xfId="4" quotePrefix="1" applyNumberFormat="1" applyFont="1" applyFill="1" applyBorder="1" applyAlignment="1">
      <alignment horizontal="right" vertical="center"/>
    </xf>
    <xf numFmtId="171" fontId="9" fillId="2" borderId="9" xfId="7" applyNumberFormat="1" applyFont="1" applyFill="1" applyBorder="1" applyAlignment="1">
      <alignment vertical="center"/>
    </xf>
    <xf numFmtId="2" fontId="12" fillId="2" borderId="33" xfId="4" quotePrefix="1" applyNumberFormat="1" applyFont="1" applyFill="1" applyBorder="1" applyAlignment="1">
      <alignment horizontal="right" vertical="center"/>
    </xf>
    <xf numFmtId="171" fontId="12" fillId="2" borderId="9" xfId="7" applyNumberFormat="1" applyFont="1" applyFill="1" applyBorder="1" applyAlignment="1">
      <alignment vertical="center"/>
    </xf>
    <xf numFmtId="2" fontId="9" fillId="2" borderId="9" xfId="4" quotePrefix="1" applyNumberFormat="1" applyFont="1" applyFill="1" applyBorder="1" applyAlignment="1">
      <alignment horizontal="right" vertical="center"/>
    </xf>
    <xf numFmtId="2" fontId="9" fillId="2" borderId="24" xfId="4" quotePrefix="1" applyNumberFormat="1" applyFont="1" applyFill="1" applyBorder="1" applyAlignment="1">
      <alignment horizontal="right" vertical="center"/>
    </xf>
    <xf numFmtId="2" fontId="9" fillId="2" borderId="37" xfId="4" quotePrefix="1" applyNumberFormat="1" applyFont="1" applyFill="1" applyBorder="1" applyAlignment="1">
      <alignment horizontal="right" vertical="center"/>
    </xf>
    <xf numFmtId="2" fontId="12" fillId="2" borderId="38" xfId="4" quotePrefix="1" applyNumberFormat="1" applyFont="1" applyFill="1" applyBorder="1" applyAlignment="1">
      <alignment horizontal="right" vertical="center"/>
    </xf>
    <xf numFmtId="171" fontId="12" fillId="2" borderId="39" xfId="7" applyNumberFormat="1" applyFont="1" applyFill="1" applyBorder="1" applyAlignment="1">
      <alignment vertical="center"/>
    </xf>
    <xf numFmtId="171" fontId="12" fillId="2" borderId="37" xfId="7" applyNumberFormat="1" applyFont="1" applyFill="1" applyBorder="1" applyAlignment="1">
      <alignment vertical="center"/>
    </xf>
    <xf numFmtId="2" fontId="12" fillId="2" borderId="0" xfId="4" quotePrefix="1" applyNumberFormat="1" applyFont="1" applyFill="1" applyBorder="1" applyAlignment="1">
      <alignment horizontal="right" vertical="center"/>
    </xf>
    <xf numFmtId="171" fontId="12" fillId="2" borderId="0" xfId="7" applyNumberFormat="1" applyFont="1" applyFill="1" applyBorder="1" applyAlignment="1">
      <alignment vertical="center"/>
    </xf>
    <xf numFmtId="1" fontId="9" fillId="0" borderId="25" xfId="4" applyNumberFormat="1" applyFont="1" applyFill="1" applyBorder="1" applyAlignment="1">
      <alignment horizontal="center" vertical="center"/>
    </xf>
    <xf numFmtId="2" fontId="9" fillId="0" borderId="32" xfId="4" applyNumberFormat="1" applyFont="1" applyFill="1" applyBorder="1" applyAlignment="1">
      <alignment vertical="center"/>
    </xf>
    <xf numFmtId="2" fontId="12" fillId="0" borderId="28" xfId="4" applyNumberFormat="1" applyFont="1" applyFill="1" applyBorder="1" applyAlignment="1">
      <alignment horizontal="right" vertical="center"/>
    </xf>
    <xf numFmtId="171" fontId="12" fillId="0" borderId="35" xfId="7" applyNumberFormat="1" applyFont="1" applyFill="1" applyBorder="1" applyAlignment="1">
      <alignment vertical="center"/>
    </xf>
    <xf numFmtId="172" fontId="12" fillId="0" borderId="28" xfId="7" applyNumberFormat="1" applyFont="1" applyFill="1" applyBorder="1" applyAlignment="1">
      <alignment vertical="center"/>
    </xf>
    <xf numFmtId="2" fontId="6" fillId="0" borderId="0" xfId="4" applyNumberFormat="1" applyFont="1" applyFill="1"/>
    <xf numFmtId="2" fontId="1" fillId="0" borderId="0" xfId="4" applyNumberFormat="1" applyFill="1"/>
    <xf numFmtId="171" fontId="12" fillId="2" borderId="9" xfId="1" applyNumberFormat="1" applyFont="1" applyFill="1" applyBorder="1" applyAlignment="1">
      <alignment vertical="center"/>
    </xf>
    <xf numFmtId="164" fontId="6" fillId="0" borderId="0" xfId="4" applyNumberFormat="1" applyFont="1"/>
    <xf numFmtId="164" fontId="1" fillId="0" borderId="0" xfId="4" applyNumberFormat="1"/>
    <xf numFmtId="165" fontId="12" fillId="2" borderId="0" xfId="5" applyNumberFormat="1" applyFont="1" applyFill="1" applyBorder="1" applyAlignment="1">
      <alignment vertical="center"/>
    </xf>
    <xf numFmtId="0" fontId="12" fillId="2" borderId="0" xfId="5" applyFont="1" applyFill="1" applyBorder="1" applyAlignment="1">
      <alignment vertical="center" wrapText="1"/>
    </xf>
    <xf numFmtId="167" fontId="11" fillId="0" borderId="40" xfId="4" applyNumberFormat="1" applyFont="1" applyFill="1" applyBorder="1" applyAlignment="1">
      <alignment horizontal="center" vertical="center"/>
    </xf>
    <xf numFmtId="167" fontId="13" fillId="6" borderId="20" xfId="4" applyNumberFormat="1" applyFont="1" applyFill="1" applyBorder="1" applyAlignment="1">
      <alignment horizontal="center" vertical="center"/>
    </xf>
    <xf numFmtId="0" fontId="11" fillId="0" borderId="0" xfId="0" applyFont="1"/>
    <xf numFmtId="0" fontId="11" fillId="2" borderId="0" xfId="0" applyFont="1" applyFill="1" applyBorder="1" applyAlignment="1">
      <alignment horizontal="center"/>
    </xf>
    <xf numFmtId="0" fontId="11" fillId="2" borderId="0" xfId="0" applyFont="1" applyFill="1"/>
    <xf numFmtId="0" fontId="13" fillId="2" borderId="0" xfId="0" applyFont="1" applyFill="1"/>
    <xf numFmtId="0" fontId="11" fillId="2" borderId="0" xfId="0" applyFont="1" applyFill="1" applyAlignment="1">
      <alignment horizontal="center" vertical="top"/>
    </xf>
    <xf numFmtId="166" fontId="15" fillId="2" borderId="0" xfId="0" applyNumberFormat="1" applyFont="1" applyFill="1" applyAlignment="1">
      <alignment horizontal="right" vertical="center"/>
    </xf>
    <xf numFmtId="0" fontId="11" fillId="0" borderId="0" xfId="0" applyFont="1" applyFill="1"/>
    <xf numFmtId="166" fontId="13" fillId="2" borderId="0" xfId="0" applyNumberFormat="1" applyFont="1" applyFill="1" applyAlignment="1">
      <alignment horizontal="center" vertical="top"/>
    </xf>
    <xf numFmtId="165" fontId="11" fillId="2" borderId="0" xfId="0" applyNumberFormat="1" applyFont="1" applyFill="1" applyAlignment="1">
      <alignment horizontal="center" vertical="top"/>
    </xf>
    <xf numFmtId="0" fontId="11" fillId="2" borderId="41" xfId="0" applyFont="1" applyFill="1" applyBorder="1" applyAlignment="1">
      <alignment horizontal="center"/>
    </xf>
    <xf numFmtId="0" fontId="11" fillId="2" borderId="42" xfId="0" applyFont="1" applyFill="1" applyBorder="1"/>
    <xf numFmtId="0" fontId="11" fillId="2" borderId="43" xfId="0" applyFont="1" applyFill="1" applyBorder="1"/>
    <xf numFmtId="0" fontId="13" fillId="2" borderId="43" xfId="0" applyFont="1" applyFill="1" applyBorder="1"/>
    <xf numFmtId="0" fontId="11" fillId="2" borderId="44" xfId="0" applyFont="1" applyFill="1" applyBorder="1"/>
    <xf numFmtId="0" fontId="11" fillId="2" borderId="0" xfId="0" applyFont="1" applyFill="1" applyBorder="1" applyAlignment="1">
      <alignment horizontal="center" vertical="top"/>
    </xf>
    <xf numFmtId="0" fontId="11" fillId="8" borderId="0" xfId="0" applyFont="1" applyFill="1"/>
    <xf numFmtId="0" fontId="16" fillId="2" borderId="45" xfId="0" applyFont="1" applyFill="1" applyBorder="1" applyAlignment="1">
      <alignment horizontal="center" wrapText="1"/>
    </xf>
    <xf numFmtId="0" fontId="17" fillId="2" borderId="46" xfId="0" applyFont="1" applyFill="1" applyBorder="1" applyAlignment="1">
      <alignment vertical="center"/>
    </xf>
    <xf numFmtId="0" fontId="17" fillId="2" borderId="0" xfId="0" applyFont="1" applyFill="1" applyBorder="1"/>
    <xf numFmtId="0" fontId="18" fillId="2" borderId="0" xfId="0" applyFont="1" applyFill="1" applyBorder="1"/>
    <xf numFmtId="0" fontId="19" fillId="2" borderId="47" xfId="0" applyFont="1" applyFill="1" applyBorder="1"/>
    <xf numFmtId="0" fontId="18" fillId="2" borderId="48" xfId="0" applyFont="1" applyFill="1" applyBorder="1" applyAlignment="1">
      <alignment horizontal="center" vertical="top" wrapText="1"/>
    </xf>
    <xf numFmtId="0" fontId="18" fillId="2" borderId="25" xfId="0" applyFont="1" applyFill="1" applyBorder="1" applyAlignment="1">
      <alignment horizontal="center" vertical="top" wrapText="1"/>
    </xf>
    <xf numFmtId="165" fontId="11" fillId="0" borderId="0" xfId="0" applyNumberFormat="1" applyFont="1" applyFill="1"/>
    <xf numFmtId="0" fontId="19" fillId="2" borderId="45" xfId="0" applyFont="1" applyFill="1" applyBorder="1" applyAlignment="1">
      <alignment horizontal="center"/>
    </xf>
    <xf numFmtId="0" fontId="19" fillId="2" borderId="46" xfId="0" applyFont="1" applyFill="1" applyBorder="1"/>
    <xf numFmtId="0" fontId="19" fillId="2" borderId="0" xfId="0" applyFont="1" applyFill="1" applyBorder="1"/>
    <xf numFmtId="0" fontId="18" fillId="2" borderId="0" xfId="0" quotePrefix="1" applyFont="1" applyFill="1" applyBorder="1" applyAlignment="1">
      <alignment horizontal="right" vertical="center"/>
    </xf>
    <xf numFmtId="0" fontId="11" fillId="2" borderId="49" xfId="0" applyFont="1" applyFill="1" applyBorder="1" applyAlignment="1">
      <alignment horizontal="center" vertical="top"/>
    </xf>
    <xf numFmtId="0" fontId="11" fillId="2" borderId="25" xfId="0" applyFont="1" applyFill="1" applyBorder="1" applyAlignment="1">
      <alignment horizontal="center" vertical="top"/>
    </xf>
    <xf numFmtId="0" fontId="11" fillId="8" borderId="0" xfId="0" applyFont="1" applyFill="1" applyAlignment="1">
      <alignment vertical="top"/>
    </xf>
    <xf numFmtId="0" fontId="19" fillId="2" borderId="45" xfId="0" applyFont="1" applyFill="1" applyBorder="1" applyAlignment="1">
      <alignment horizontal="center" vertical="top"/>
    </xf>
    <xf numFmtId="0" fontId="20" fillId="2" borderId="46" xfId="0" applyFont="1" applyFill="1" applyBorder="1" applyAlignment="1">
      <alignment vertical="top"/>
    </xf>
    <xf numFmtId="0" fontId="20" fillId="2" borderId="0" xfId="0" applyFont="1" applyFill="1" applyBorder="1" applyAlignment="1">
      <alignment vertical="top"/>
    </xf>
    <xf numFmtId="165" fontId="18" fillId="9" borderId="0" xfId="1" applyNumberFormat="1" applyFont="1" applyFill="1" applyBorder="1" applyAlignment="1">
      <alignment vertical="top"/>
    </xf>
    <xf numFmtId="0" fontId="19" fillId="2" borderId="47" xfId="0" applyFont="1" applyFill="1" applyBorder="1" applyAlignment="1">
      <alignment vertical="top" wrapText="1"/>
    </xf>
    <xf numFmtId="173" fontId="19" fillId="2" borderId="50" xfId="0" applyNumberFormat="1" applyFont="1" applyFill="1" applyBorder="1" applyAlignment="1">
      <alignment horizontal="center" vertical="top" wrapText="1"/>
    </xf>
    <xf numFmtId="0" fontId="19" fillId="2" borderId="7" xfId="0" applyFont="1" applyFill="1" applyBorder="1" applyAlignment="1">
      <alignment horizontal="center" vertical="top"/>
    </xf>
    <xf numFmtId="0" fontId="11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19" fillId="2" borderId="46" xfId="0" applyFont="1" applyFill="1" applyBorder="1" applyAlignment="1">
      <alignment vertical="top"/>
    </xf>
    <xf numFmtId="0" fontId="19" fillId="2" borderId="0" xfId="0" applyFont="1" applyFill="1" applyBorder="1" applyAlignment="1">
      <alignment vertical="top"/>
    </xf>
    <xf numFmtId="0" fontId="19" fillId="2" borderId="50" xfId="0" applyFont="1" applyFill="1" applyBorder="1" applyAlignment="1">
      <alignment horizontal="center" vertical="top"/>
    </xf>
    <xf numFmtId="0" fontId="20" fillId="6" borderId="46" xfId="0" applyFont="1" applyFill="1" applyBorder="1" applyAlignment="1">
      <alignment vertical="top"/>
    </xf>
    <xf numFmtId="0" fontId="20" fillId="6" borderId="0" xfId="0" applyFont="1" applyFill="1" applyBorder="1" applyAlignment="1">
      <alignment vertical="top"/>
    </xf>
    <xf numFmtId="165" fontId="18" fillId="6" borderId="28" xfId="1" applyNumberFormat="1" applyFont="1" applyFill="1" applyBorder="1" applyAlignment="1">
      <alignment vertical="top"/>
    </xf>
    <xf numFmtId="0" fontId="19" fillId="6" borderId="47" xfId="0" applyFont="1" applyFill="1" applyBorder="1" applyAlignment="1">
      <alignment vertical="top"/>
    </xf>
    <xf numFmtId="0" fontId="21" fillId="10" borderId="46" xfId="0" applyFont="1" applyFill="1" applyBorder="1" applyAlignment="1">
      <alignment horizontal="left" vertical="top"/>
    </xf>
    <xf numFmtId="0" fontId="21" fillId="10" borderId="0" xfId="0" applyFont="1" applyFill="1" applyBorder="1" applyAlignment="1">
      <alignment horizontal="left" vertical="top"/>
    </xf>
    <xf numFmtId="0" fontId="19" fillId="2" borderId="47" xfId="0" applyFont="1" applyFill="1" applyBorder="1" applyAlignment="1">
      <alignment vertical="top"/>
    </xf>
    <xf numFmtId="0" fontId="19" fillId="2" borderId="46" xfId="0" applyFont="1" applyFill="1" applyBorder="1" applyAlignment="1">
      <alignment vertical="top" wrapText="1"/>
    </xf>
    <xf numFmtId="0" fontId="19" fillId="2" borderId="0" xfId="0" applyFont="1" applyFill="1" applyBorder="1" applyAlignment="1">
      <alignment vertical="top" wrapText="1"/>
    </xf>
    <xf numFmtId="0" fontId="19" fillId="2" borderId="50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 vertical="top"/>
    </xf>
    <xf numFmtId="0" fontId="13" fillId="8" borderId="0" xfId="0" applyFont="1" applyFill="1" applyAlignment="1">
      <alignment vertical="top"/>
    </xf>
    <xf numFmtId="0" fontId="13" fillId="0" borderId="46" xfId="0" applyFont="1" applyBorder="1" applyAlignment="1">
      <alignment vertical="top"/>
    </xf>
    <xf numFmtId="0" fontId="18" fillId="2" borderId="0" xfId="0" applyFont="1" applyFill="1" applyBorder="1" applyAlignment="1">
      <alignment horizontal="right" vertical="top"/>
    </xf>
    <xf numFmtId="165" fontId="18" fillId="9" borderId="28" xfId="1" applyNumberFormat="1" applyFont="1" applyFill="1" applyBorder="1" applyAlignment="1">
      <alignment vertical="top"/>
    </xf>
    <xf numFmtId="0" fontId="13" fillId="0" borderId="0" xfId="0" applyFont="1" applyAlignment="1">
      <alignment vertical="top"/>
    </xf>
    <xf numFmtId="165" fontId="18" fillId="11" borderId="0" xfId="1" applyNumberFormat="1" applyFont="1" applyFill="1" applyBorder="1" applyAlignment="1">
      <alignment vertical="top"/>
    </xf>
    <xf numFmtId="174" fontId="22" fillId="11" borderId="47" xfId="0" applyNumberFormat="1" applyFont="1" applyFill="1" applyBorder="1" applyAlignment="1">
      <alignment horizontal="left" vertical="top" wrapText="1"/>
    </xf>
    <xf numFmtId="0" fontId="11" fillId="12" borderId="0" xfId="0" applyFont="1" applyFill="1" applyAlignment="1">
      <alignment vertical="top"/>
    </xf>
    <xf numFmtId="0" fontId="11" fillId="13" borderId="0" xfId="0" applyFont="1" applyFill="1" applyAlignment="1">
      <alignment vertical="top"/>
    </xf>
    <xf numFmtId="0" fontId="23" fillId="2" borderId="46" xfId="3" applyFont="1" applyFill="1" applyBorder="1" applyAlignment="1">
      <alignment vertical="center"/>
    </xf>
    <xf numFmtId="0" fontId="23" fillId="2" borderId="0" xfId="3" applyFont="1" applyFill="1" applyBorder="1" applyAlignment="1">
      <alignment vertical="top"/>
    </xf>
    <xf numFmtId="0" fontId="19" fillId="2" borderId="47" xfId="2" applyFont="1" applyFill="1" applyBorder="1" applyAlignment="1">
      <alignment vertical="top" wrapText="1"/>
    </xf>
    <xf numFmtId="166" fontId="18" fillId="9" borderId="2" xfId="1" applyNumberFormat="1" applyFont="1" applyFill="1" applyBorder="1" applyAlignment="1">
      <alignment vertical="top"/>
    </xf>
    <xf numFmtId="166" fontId="18" fillId="2" borderId="47" xfId="0" applyNumberFormat="1" applyFont="1" applyFill="1" applyBorder="1" applyAlignment="1">
      <alignment vertical="top"/>
    </xf>
    <xf numFmtId="166" fontId="19" fillId="2" borderId="50" xfId="0" applyNumberFormat="1" applyFont="1" applyFill="1" applyBorder="1" applyAlignment="1">
      <alignment horizontal="center" vertical="top"/>
    </xf>
    <xf numFmtId="0" fontId="21" fillId="2" borderId="46" xfId="0" applyFont="1" applyFill="1" applyBorder="1" applyAlignment="1">
      <alignment horizontal="left" vertical="top"/>
    </xf>
    <xf numFmtId="0" fontId="21" fillId="2" borderId="0" xfId="0" applyFont="1" applyFill="1" applyBorder="1" applyAlignment="1">
      <alignment horizontal="left" vertical="top"/>
    </xf>
    <xf numFmtId="166" fontId="18" fillId="9" borderId="0" xfId="1" applyNumberFormat="1" applyFont="1" applyFill="1" applyBorder="1" applyAlignment="1">
      <alignment vertical="top"/>
    </xf>
    <xf numFmtId="0" fontId="23" fillId="2" borderId="0" xfId="3" applyFont="1" applyFill="1" applyBorder="1" applyAlignment="1">
      <alignment vertical="center"/>
    </xf>
    <xf numFmtId="0" fontId="18" fillId="2" borderId="47" xfId="0" applyFont="1" applyFill="1" applyBorder="1" applyAlignment="1">
      <alignment vertical="top"/>
    </xf>
    <xf numFmtId="166" fontId="19" fillId="2" borderId="47" xfId="0" applyNumberFormat="1" applyFont="1" applyFill="1" applyBorder="1" applyAlignment="1">
      <alignment vertical="top" wrapText="1"/>
    </xf>
    <xf numFmtId="0" fontId="19" fillId="2" borderId="46" xfId="0" quotePrefix="1" applyFont="1" applyFill="1" applyBorder="1" applyAlignment="1">
      <alignment vertical="top"/>
    </xf>
    <xf numFmtId="0" fontId="19" fillId="2" borderId="0" xfId="0" quotePrefix="1" applyFont="1" applyFill="1" applyBorder="1" applyAlignment="1">
      <alignment vertical="top"/>
    </xf>
    <xf numFmtId="0" fontId="23" fillId="2" borderId="46" xfId="3" applyFont="1" applyFill="1" applyBorder="1" applyAlignment="1">
      <alignment vertical="top"/>
    </xf>
    <xf numFmtId="0" fontId="19" fillId="0" borderId="47" xfId="0" applyFont="1" applyFill="1" applyBorder="1" applyAlignment="1">
      <alignment vertical="top" wrapText="1"/>
    </xf>
    <xf numFmtId="165" fontId="11" fillId="0" borderId="0" xfId="0" applyNumberFormat="1" applyFont="1" applyFill="1" applyAlignment="1">
      <alignment vertical="top"/>
    </xf>
    <xf numFmtId="0" fontId="18" fillId="2" borderId="46" xfId="0" applyFont="1" applyFill="1" applyBorder="1" applyAlignment="1">
      <alignment horizontal="right" vertical="top"/>
    </xf>
    <xf numFmtId="165" fontId="19" fillId="2" borderId="7" xfId="0" applyNumberFormat="1" applyFont="1" applyFill="1" applyBorder="1" applyAlignment="1">
      <alignment horizontal="center" vertical="top"/>
    </xf>
    <xf numFmtId="0" fontId="19" fillId="2" borderId="46" xfId="0" applyFont="1" applyFill="1" applyBorder="1" applyAlignment="1">
      <alignment horizontal="left" vertical="top"/>
    </xf>
    <xf numFmtId="0" fontId="19" fillId="2" borderId="0" xfId="0" applyFont="1" applyFill="1" applyBorder="1" applyAlignment="1">
      <alignment horizontal="left" vertical="top"/>
    </xf>
    <xf numFmtId="166" fontId="18" fillId="9" borderId="28" xfId="1" applyNumberFormat="1" applyFont="1" applyFill="1" applyBorder="1" applyAlignment="1">
      <alignment vertical="top"/>
    </xf>
    <xf numFmtId="0" fontId="19" fillId="2" borderId="46" xfId="0" quotePrefix="1" applyFont="1" applyFill="1" applyBorder="1" applyAlignment="1">
      <alignment horizontal="left" vertical="top"/>
    </xf>
    <xf numFmtId="0" fontId="19" fillId="2" borderId="0" xfId="0" quotePrefix="1" applyFont="1" applyFill="1" applyBorder="1" applyAlignment="1">
      <alignment horizontal="left" vertical="top"/>
    </xf>
    <xf numFmtId="0" fontId="18" fillId="2" borderId="46" xfId="0" applyFont="1" applyFill="1" applyBorder="1" applyAlignment="1">
      <alignment horizontal="left" vertical="top" wrapText="1"/>
    </xf>
    <xf numFmtId="0" fontId="18" fillId="2" borderId="0" xfId="0" applyFont="1" applyFill="1" applyBorder="1" applyAlignment="1">
      <alignment horizontal="left" vertical="top" wrapText="1"/>
    </xf>
    <xf numFmtId="175" fontId="18" fillId="9" borderId="28" xfId="1" applyNumberFormat="1" applyFont="1" applyFill="1" applyBorder="1" applyAlignment="1">
      <alignment vertical="top"/>
    </xf>
    <xf numFmtId="176" fontId="18" fillId="9" borderId="0" xfId="6" applyNumberFormat="1" applyFont="1" applyFill="1" applyBorder="1" applyAlignment="1">
      <alignment vertical="top"/>
    </xf>
    <xf numFmtId="0" fontId="20" fillId="2" borderId="51" xfId="0" applyFont="1" applyFill="1" applyBorder="1" applyAlignment="1">
      <alignment vertical="top"/>
    </xf>
    <xf numFmtId="0" fontId="20" fillId="2" borderId="35" xfId="0" applyFont="1" applyFill="1" applyBorder="1" applyAlignment="1">
      <alignment vertical="top"/>
    </xf>
    <xf numFmtId="165" fontId="18" fillId="9" borderId="35" xfId="1" applyNumberFormat="1" applyFont="1" applyFill="1" applyBorder="1" applyAlignment="1">
      <alignment vertical="top"/>
    </xf>
    <xf numFmtId="177" fontId="18" fillId="2" borderId="7" xfId="0" applyNumberFormat="1" applyFont="1" applyFill="1" applyBorder="1" applyAlignment="1">
      <alignment horizontal="center" vertical="top"/>
    </xf>
    <xf numFmtId="0" fontId="21" fillId="2" borderId="46" xfId="0" applyFont="1" applyFill="1" applyBorder="1" applyAlignment="1">
      <alignment vertical="top"/>
    </xf>
    <xf numFmtId="0" fontId="21" fillId="2" borderId="0" xfId="0" applyFont="1" applyFill="1" applyBorder="1" applyAlignment="1">
      <alignment vertical="top"/>
    </xf>
    <xf numFmtId="0" fontId="18" fillId="9" borderId="0" xfId="0" applyFont="1" applyFill="1" applyBorder="1" applyAlignment="1">
      <alignment vertical="top"/>
    </xf>
    <xf numFmtId="0" fontId="18" fillId="2" borderId="50" xfId="0" applyFont="1" applyFill="1" applyBorder="1" applyAlignment="1">
      <alignment horizontal="center" vertical="top"/>
    </xf>
    <xf numFmtId="0" fontId="20" fillId="2" borderId="51" xfId="0" applyFont="1" applyFill="1" applyBorder="1" applyAlignment="1">
      <alignment horizontal="left" vertical="top"/>
    </xf>
    <xf numFmtId="0" fontId="20" fillId="2" borderId="35" xfId="0" applyFont="1" applyFill="1" applyBorder="1" applyAlignment="1">
      <alignment horizontal="left" vertical="top"/>
    </xf>
    <xf numFmtId="166" fontId="19" fillId="2" borderId="47" xfId="0" applyNumberFormat="1" applyFont="1" applyFill="1" applyBorder="1" applyAlignment="1">
      <alignment vertical="top"/>
    </xf>
    <xf numFmtId="178" fontId="19" fillId="2" borderId="46" xfId="0" applyNumberFormat="1" applyFont="1" applyFill="1" applyBorder="1" applyAlignment="1">
      <alignment vertical="top"/>
    </xf>
    <xf numFmtId="178" fontId="19" fillId="2" borderId="0" xfId="0" applyNumberFormat="1" applyFont="1" applyFill="1" applyBorder="1" applyAlignment="1">
      <alignment vertical="top"/>
    </xf>
    <xf numFmtId="0" fontId="18" fillId="7" borderId="52" xfId="0" applyFont="1" applyFill="1" applyBorder="1" applyAlignment="1">
      <alignment horizontal="right" vertical="center"/>
    </xf>
    <xf numFmtId="0" fontId="18" fillId="7" borderId="53" xfId="0" applyFont="1" applyFill="1" applyBorder="1" applyAlignment="1">
      <alignment horizontal="right" vertical="center"/>
    </xf>
    <xf numFmtId="165" fontId="18" fillId="7" borderId="53" xfId="1" applyNumberFormat="1" applyFont="1" applyFill="1" applyBorder="1" applyAlignment="1">
      <alignment vertical="center"/>
    </xf>
    <xf numFmtId="0" fontId="19" fillId="2" borderId="47" xfId="0" applyFont="1" applyFill="1" applyBorder="1" applyAlignment="1">
      <alignment vertical="center" wrapText="1"/>
    </xf>
    <xf numFmtId="166" fontId="25" fillId="2" borderId="50" xfId="0" applyNumberFormat="1" applyFont="1" applyFill="1" applyBorder="1" applyAlignment="1">
      <alignment horizontal="center" vertical="top"/>
    </xf>
    <xf numFmtId="0" fontId="18" fillId="2" borderId="46" xfId="0" applyFont="1" applyFill="1" applyBorder="1" applyAlignment="1">
      <alignment horizontal="right" vertical="center"/>
    </xf>
    <xf numFmtId="0" fontId="18" fillId="2" borderId="0" xfId="0" applyFont="1" applyFill="1" applyBorder="1" applyAlignment="1">
      <alignment horizontal="right" vertical="center"/>
    </xf>
    <xf numFmtId="165" fontId="18" fillId="2" borderId="0" xfId="1" applyNumberFormat="1" applyFont="1" applyFill="1" applyBorder="1" applyAlignment="1">
      <alignment vertical="center"/>
    </xf>
    <xf numFmtId="166" fontId="24" fillId="2" borderId="47" xfId="0" applyNumberFormat="1" applyFont="1" applyFill="1" applyBorder="1" applyAlignment="1">
      <alignment vertical="center" wrapText="1"/>
    </xf>
    <xf numFmtId="0" fontId="26" fillId="2" borderId="46" xfId="0" applyFont="1" applyFill="1" applyBorder="1" applyAlignment="1">
      <alignment horizontal="left" vertical="center"/>
    </xf>
    <xf numFmtId="0" fontId="21" fillId="14" borderId="46" xfId="0" applyFont="1" applyFill="1" applyBorder="1" applyAlignment="1">
      <alignment horizontal="left" vertical="top"/>
    </xf>
    <xf numFmtId="0" fontId="21" fillId="14" borderId="0" xfId="0" applyFont="1" applyFill="1" applyBorder="1" applyAlignment="1">
      <alignment horizontal="left" vertical="top"/>
    </xf>
    <xf numFmtId="0" fontId="18" fillId="14" borderId="46" xfId="0" applyFont="1" applyFill="1" applyBorder="1" applyAlignment="1">
      <alignment horizontal="right" vertical="top"/>
    </xf>
    <xf numFmtId="0" fontId="18" fillId="14" borderId="0" xfId="0" applyFont="1" applyFill="1" applyBorder="1" applyAlignment="1">
      <alignment horizontal="right" vertical="top"/>
    </xf>
    <xf numFmtId="166" fontId="18" fillId="14" borderId="28" xfId="1" applyNumberFormat="1" applyFont="1" applyFill="1" applyBorder="1" applyAlignment="1">
      <alignment vertical="top"/>
    </xf>
    <xf numFmtId="166" fontId="18" fillId="9" borderId="54" xfId="1" applyNumberFormat="1" applyFont="1" applyFill="1" applyBorder="1" applyAlignment="1">
      <alignment vertical="top"/>
    </xf>
    <xf numFmtId="0" fontId="7" fillId="15" borderId="3" xfId="3" applyFont="1" applyFill="1" applyBorder="1" applyAlignment="1">
      <alignment vertical="center"/>
    </xf>
    <xf numFmtId="0" fontId="23" fillId="15" borderId="55" xfId="3" applyFont="1" applyFill="1" applyBorder="1" applyAlignment="1">
      <alignment vertical="center"/>
    </xf>
    <xf numFmtId="166" fontId="18" fillId="15" borderId="54" xfId="1" applyNumberFormat="1" applyFont="1" applyFill="1" applyBorder="1" applyAlignment="1">
      <alignment vertical="center"/>
    </xf>
    <xf numFmtId="166" fontId="18" fillId="2" borderId="0" xfId="1" applyNumberFormat="1" applyFont="1" applyFill="1" applyBorder="1" applyAlignment="1">
      <alignment vertical="top"/>
    </xf>
    <xf numFmtId="0" fontId="19" fillId="2" borderId="56" xfId="0" applyFont="1" applyFill="1" applyBorder="1" applyAlignment="1">
      <alignment horizontal="center" vertical="top"/>
    </xf>
    <xf numFmtId="0" fontId="18" fillId="2" borderId="57" xfId="0" applyFont="1" applyFill="1" applyBorder="1" applyAlignment="1">
      <alignment horizontal="left" vertical="center"/>
    </xf>
    <xf numFmtId="0" fontId="18" fillId="2" borderId="54" xfId="0" applyFont="1" applyFill="1" applyBorder="1" applyAlignment="1">
      <alignment horizontal="left" vertical="center"/>
    </xf>
    <xf numFmtId="0" fontId="13" fillId="16" borderId="0" xfId="0" applyFont="1" applyFill="1" applyAlignment="1">
      <alignment vertical="top"/>
    </xf>
    <xf numFmtId="0" fontId="27" fillId="2" borderId="42" xfId="0" applyFont="1" applyFill="1" applyBorder="1" applyAlignment="1">
      <alignment vertical="top"/>
    </xf>
    <xf numFmtId="0" fontId="27" fillId="2" borderId="43" xfId="0" applyFont="1" applyFill="1" applyBorder="1" applyAlignment="1">
      <alignment vertical="top"/>
    </xf>
    <xf numFmtId="179" fontId="27" fillId="2" borderId="44" xfId="0" applyNumberFormat="1" applyFont="1" applyFill="1" applyBorder="1" applyAlignment="1">
      <alignment vertical="top"/>
    </xf>
    <xf numFmtId="0" fontId="18" fillId="2" borderId="7" xfId="0" applyFont="1" applyFill="1" applyBorder="1" applyAlignment="1">
      <alignment horizontal="center" vertical="top"/>
    </xf>
    <xf numFmtId="0" fontId="28" fillId="16" borderId="0" xfId="0" applyFont="1" applyFill="1" applyAlignment="1">
      <alignment vertical="top"/>
    </xf>
    <xf numFmtId="0" fontId="29" fillId="2" borderId="46" xfId="0" applyFont="1" applyFill="1" applyBorder="1" applyAlignment="1">
      <alignment vertical="top"/>
    </xf>
    <xf numFmtId="0" fontId="29" fillId="2" borderId="0" xfId="0" applyFont="1" applyFill="1" applyBorder="1" applyAlignment="1">
      <alignment vertical="top"/>
    </xf>
    <xf numFmtId="10" fontId="29" fillId="2" borderId="47" xfId="6" applyNumberFormat="1" applyFont="1" applyFill="1" applyBorder="1" applyAlignment="1">
      <alignment vertical="top"/>
    </xf>
    <xf numFmtId="0" fontId="30" fillId="2" borderId="7" xfId="0" applyFont="1" applyFill="1" applyBorder="1" applyAlignment="1">
      <alignment horizontal="center" vertical="top"/>
    </xf>
    <xf numFmtId="0" fontId="28" fillId="0" borderId="0" xfId="0" applyFont="1" applyFill="1" applyAlignment="1">
      <alignment vertical="top"/>
    </xf>
    <xf numFmtId="0" fontId="28" fillId="0" borderId="0" xfId="0" applyFont="1" applyAlignment="1">
      <alignment vertical="top"/>
    </xf>
    <xf numFmtId="0" fontId="31" fillId="2" borderId="46" xfId="0" applyFont="1" applyFill="1" applyBorder="1" applyAlignment="1">
      <alignment vertical="top"/>
    </xf>
    <xf numFmtId="0" fontId="31" fillId="2" borderId="0" xfId="0" applyFont="1" applyFill="1" applyBorder="1" applyAlignment="1">
      <alignment vertical="top"/>
    </xf>
    <xf numFmtId="8" fontId="27" fillId="2" borderId="47" xfId="6" applyNumberFormat="1" applyFont="1" applyFill="1" applyBorder="1" applyAlignment="1">
      <alignment vertical="top"/>
    </xf>
    <xf numFmtId="180" fontId="27" fillId="2" borderId="47" xfId="6" applyNumberFormat="1" applyFont="1" applyFill="1" applyBorder="1" applyAlignment="1">
      <alignment vertical="top"/>
    </xf>
    <xf numFmtId="0" fontId="31" fillId="2" borderId="46" xfId="8" applyFont="1" applyFill="1" applyBorder="1" applyAlignment="1">
      <alignment vertical="top"/>
    </xf>
    <xf numFmtId="0" fontId="31" fillId="2" borderId="0" xfId="8" applyFont="1" applyFill="1" applyBorder="1" applyAlignment="1">
      <alignment vertical="top"/>
    </xf>
    <xf numFmtId="165" fontId="27" fillId="2" borderId="47" xfId="6" applyNumberFormat="1" applyFont="1" applyFill="1" applyBorder="1" applyAlignment="1">
      <alignment vertical="top"/>
    </xf>
    <xf numFmtId="166" fontId="24" fillId="2" borderId="47" xfId="0" applyNumberFormat="1" applyFont="1" applyFill="1" applyBorder="1" applyAlignment="1">
      <alignment vertical="center"/>
    </xf>
    <xf numFmtId="0" fontId="19" fillId="2" borderId="58" xfId="0" applyFont="1" applyFill="1" applyBorder="1" applyAlignment="1">
      <alignment horizontal="center" vertical="top"/>
    </xf>
    <xf numFmtId="0" fontId="30" fillId="2" borderId="23" xfId="0" applyFont="1" applyFill="1" applyBorder="1" applyAlignment="1">
      <alignment horizontal="center" vertical="top"/>
    </xf>
    <xf numFmtId="0" fontId="19" fillId="2" borderId="56" xfId="0" applyFont="1" applyFill="1" applyBorder="1" applyAlignment="1">
      <alignment horizontal="center"/>
    </xf>
    <xf numFmtId="0" fontId="19" fillId="2" borderId="57" xfId="0" applyFont="1" applyFill="1" applyBorder="1"/>
    <xf numFmtId="0" fontId="19" fillId="2" borderId="54" xfId="0" applyFont="1" applyFill="1" applyBorder="1"/>
    <xf numFmtId="0" fontId="18" fillId="2" borderId="59" xfId="0" applyFont="1" applyFill="1" applyBorder="1"/>
    <xf numFmtId="0" fontId="19" fillId="2" borderId="59" xfId="0" applyFont="1" applyFill="1" applyBorder="1"/>
    <xf numFmtId="0" fontId="19" fillId="2" borderId="0" xfId="0" applyFont="1" applyFill="1" applyBorder="1" applyAlignment="1">
      <alignment horizontal="center" vertical="top"/>
    </xf>
    <xf numFmtId="0" fontId="19" fillId="2" borderId="0" xfId="0" applyFont="1" applyFill="1" applyAlignment="1">
      <alignment horizontal="center" vertical="top"/>
    </xf>
    <xf numFmtId="166" fontId="13" fillId="0" borderId="0" xfId="0" applyNumberFormat="1" applyFont="1"/>
    <xf numFmtId="0" fontId="32" fillId="0" borderId="0" xfId="0" applyFont="1" applyAlignment="1">
      <alignment horizontal="right"/>
    </xf>
    <xf numFmtId="165" fontId="33" fillId="0" borderId="0" xfId="0" applyNumberFormat="1" applyFont="1" applyFill="1"/>
    <xf numFmtId="0" fontId="13" fillId="0" borderId="0" xfId="0" applyFont="1"/>
    <xf numFmtId="0" fontId="20" fillId="11" borderId="46" xfId="0" applyFont="1" applyFill="1" applyBorder="1" applyAlignment="1">
      <alignment horizontal="left" vertical="top" wrapText="1"/>
    </xf>
    <xf numFmtId="0" fontId="20" fillId="11" borderId="0" xfId="0" applyFont="1" applyFill="1" applyBorder="1" applyAlignment="1">
      <alignment horizontal="left" vertical="top" wrapText="1"/>
    </xf>
  </cellXfs>
  <cellStyles count="9">
    <cellStyle name="20% - Accent1 11" xfId="7"/>
    <cellStyle name="Comma" xfId="1" builtinId="3"/>
    <cellStyle name="Normal" xfId="0" builtinId="0"/>
    <cellStyle name="Normal 10 10 2 2 5" xfId="2"/>
    <cellStyle name="Normal 11 18" xfId="5"/>
    <cellStyle name="Normal 33 5" xfId="4"/>
    <cellStyle name="Normal 7" xfId="3"/>
    <cellStyle name="Normal_Copy of 1  2011-12  Budget Summary Costings_21st Jan pm (DB)" xfId="8"/>
    <cellStyle name="Percent 2" xfId="6"/>
  </cellStyles>
  <dxfs count="36"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B050"/>
      </font>
      <fill>
        <patternFill>
          <bgColor theme="0"/>
        </patternFill>
      </fill>
    </dxf>
    <dxf>
      <font>
        <color rgb="FFFF0000"/>
      </font>
      <fill>
        <patternFill>
          <bgColor theme="0"/>
        </patternFill>
      </fill>
    </dxf>
    <dxf>
      <font>
        <color rgb="FF00B050"/>
      </font>
      <fill>
        <patternFill>
          <bgColor theme="0" tint="-4.9989318521683403E-2"/>
        </patternFill>
      </fill>
    </dxf>
    <dxf>
      <font>
        <color rgb="FFFF0000"/>
      </font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00B050"/>
      </font>
      <fill>
        <patternFill>
          <bgColor theme="0"/>
        </patternFill>
      </fill>
    </dxf>
    <dxf>
      <font>
        <color rgb="FFFF0000"/>
      </font>
      <fill>
        <patternFill>
          <bgColor theme="0"/>
        </patternFill>
      </fill>
    </dxf>
    <dxf>
      <font>
        <color rgb="FF00B050"/>
      </font>
      <fill>
        <patternFill>
          <bgColor theme="0" tint="-4.9989318521683403E-2"/>
        </patternFill>
      </fill>
    </dxf>
    <dxf>
      <font>
        <color rgb="FFFF0000"/>
      </font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fgColor indexed="64"/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naging%20the%20Organisation\Corp%20Fin\CFO\2017%20COG%20and%20Boards\2017%20Strategic%20Board\1.%20December%202017\5.2%20Strategic%20Board%2019th%20Dec%2017_Appendic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18-19 Budget Overview_APP A "/>
      <sheetName val="2. 18-19 Budget Summary_APP B"/>
      <sheetName val="3. 2018-19 CPs_APP C"/>
      <sheetName val="4 .18-19 Rev Investment_APP D"/>
      <sheetName val="5. 18-19 Service Changes_APP E"/>
      <sheetName val="6. SC Savings Plan_APP F"/>
      <sheetName val="7. 17-18 Non Pay_APP G "/>
      <sheetName val="8. Capital Resources_APP H1"/>
      <sheetName val="9. Capital Res_APP H2"/>
      <sheetName val="10. Capital Approved_APP I"/>
      <sheetName val="11. Capital Proposals_APP J"/>
      <sheetName val="12. Rev Cons - Proposals_APP K"/>
      <sheetName val="13. 1a. MTFS Summary_APP K "/>
    </sheetNames>
    <sheetDataSet>
      <sheetData sheetId="0">
        <row r="28">
          <cell r="G28">
            <v>157.05000000000001</v>
          </cell>
        </row>
        <row r="29">
          <cell r="G29">
            <v>0</v>
          </cell>
        </row>
        <row r="30">
          <cell r="G30">
            <v>0</v>
          </cell>
        </row>
        <row r="31">
          <cell r="G31">
            <v>0</v>
          </cell>
        </row>
        <row r="32">
          <cell r="G32">
            <v>0</v>
          </cell>
        </row>
        <row r="37">
          <cell r="G37">
            <v>-6192</v>
          </cell>
        </row>
      </sheetData>
      <sheetData sheetId="1">
        <row r="75">
          <cell r="E75">
            <v>-1612</v>
          </cell>
        </row>
      </sheetData>
      <sheetData sheetId="2">
        <row r="28">
          <cell r="A28">
            <v>19</v>
          </cell>
          <cell r="D28">
            <v>734049</v>
          </cell>
          <cell r="E28">
            <v>763792</v>
          </cell>
        </row>
      </sheetData>
      <sheetData sheetId="3">
        <row r="10">
          <cell r="D10">
            <v>1</v>
          </cell>
          <cell r="K10">
            <v>181</v>
          </cell>
        </row>
        <row r="11">
          <cell r="D11">
            <v>2</v>
          </cell>
          <cell r="I11">
            <v>20</v>
          </cell>
        </row>
        <row r="12">
          <cell r="D12">
            <v>3</v>
          </cell>
          <cell r="H12">
            <v>21</v>
          </cell>
          <cell r="I12">
            <v>5</v>
          </cell>
        </row>
      </sheetData>
      <sheetData sheetId="4">
        <row r="20">
          <cell r="A20">
            <v>12</v>
          </cell>
          <cell r="D20">
            <v>165840</v>
          </cell>
          <cell r="E20">
            <v>912807</v>
          </cell>
        </row>
        <row r="22">
          <cell r="A22">
            <v>13</v>
          </cell>
        </row>
      </sheetData>
      <sheetData sheetId="5">
        <row r="33">
          <cell r="A33">
            <v>25</v>
          </cell>
          <cell r="H33">
            <v>-3543508</v>
          </cell>
        </row>
      </sheetData>
      <sheetData sheetId="6">
        <row r="74">
          <cell r="A74">
            <v>67</v>
          </cell>
          <cell r="V74">
            <v>-1612370</v>
          </cell>
        </row>
      </sheetData>
      <sheetData sheetId="7"/>
      <sheetData sheetId="8">
        <row r="50">
          <cell r="F50">
            <v>32</v>
          </cell>
        </row>
      </sheetData>
      <sheetData sheetId="9">
        <row r="110">
          <cell r="D110">
            <v>74</v>
          </cell>
        </row>
      </sheetData>
      <sheetData sheetId="10"/>
      <sheetData sheetId="11">
        <row r="45">
          <cell r="F45">
            <v>22</v>
          </cell>
          <cell r="U45">
            <v>269</v>
          </cell>
          <cell r="V45">
            <v>556.1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02"/>
  <sheetViews>
    <sheetView tabSelected="1" zoomScale="60" zoomScaleNormal="60" workbookViewId="0">
      <selection activeCell="P7" sqref="P7"/>
    </sheetView>
  </sheetViews>
  <sheetFormatPr defaultColWidth="9.140625" defaultRowHeight="18" x14ac:dyDescent="0.25"/>
  <cols>
    <col min="1" max="1" width="2" style="141" customWidth="1"/>
    <col min="2" max="2" width="8.5703125" style="142" customWidth="1"/>
    <col min="3" max="3" width="2.7109375" style="141" customWidth="1"/>
    <col min="4" max="4" width="117" style="141" customWidth="1"/>
    <col min="5" max="5" width="17.7109375" style="300" customWidth="1"/>
    <col min="6" max="6" width="105.5703125" style="147" customWidth="1"/>
    <col min="7" max="7" width="22.5703125" style="145" hidden="1" customWidth="1"/>
    <col min="8" max="8" width="13.5703125" style="145" hidden="1" customWidth="1"/>
    <col min="9" max="9" width="12.85546875" style="147" hidden="1" customWidth="1"/>
    <col min="10" max="10" width="12.140625" style="147" hidden="1" customWidth="1"/>
    <col min="41" max="16384" width="9.140625" style="141"/>
  </cols>
  <sheetData>
    <row r="1" spans="1:40" ht="30" customHeight="1" x14ac:dyDescent="0.25">
      <c r="C1" s="143"/>
      <c r="D1" s="143"/>
      <c r="E1" s="144"/>
      <c r="F1" s="146" t="s">
        <v>151</v>
      </c>
      <c r="H1" s="141"/>
    </row>
    <row r="2" spans="1:40" s="143" customFormat="1" ht="12" customHeight="1" thickBot="1" x14ac:dyDescent="0.3">
      <c r="B2" s="142"/>
      <c r="E2" s="144"/>
      <c r="G2" s="148"/>
      <c r="H2" s="149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</row>
    <row r="3" spans="1:40" ht="6.75" customHeight="1" x14ac:dyDescent="0.25">
      <c r="B3" s="150"/>
      <c r="C3" s="151"/>
      <c r="D3" s="152"/>
      <c r="E3" s="153"/>
      <c r="F3" s="154"/>
      <c r="G3" s="155"/>
    </row>
    <row r="4" spans="1:40" ht="48.75" customHeight="1" x14ac:dyDescent="0.35">
      <c r="A4" s="156"/>
      <c r="B4" s="157" t="s">
        <v>38</v>
      </c>
      <c r="C4" s="158" t="s">
        <v>39</v>
      </c>
      <c r="D4" s="159"/>
      <c r="E4" s="160"/>
      <c r="F4" s="161"/>
      <c r="G4" s="162" t="s">
        <v>40</v>
      </c>
      <c r="H4" s="163" t="s">
        <v>38</v>
      </c>
      <c r="I4" s="164"/>
      <c r="J4" s="164"/>
    </row>
    <row r="5" spans="1:40" ht="25.5" customHeight="1" x14ac:dyDescent="0.35">
      <c r="B5" s="165"/>
      <c r="C5" s="166"/>
      <c r="D5" s="167"/>
      <c r="E5" s="168" t="s">
        <v>41</v>
      </c>
      <c r="F5" s="161"/>
      <c r="G5" s="169"/>
      <c r="H5" s="170"/>
    </row>
    <row r="6" spans="1:40" s="180" customFormat="1" ht="28.5" customHeight="1" x14ac:dyDescent="0.25">
      <c r="A6" s="171"/>
      <c r="B6" s="172">
        <f>1</f>
        <v>1</v>
      </c>
      <c r="C6" s="173" t="s">
        <v>42</v>
      </c>
      <c r="D6" s="174"/>
      <c r="E6" s="175">
        <v>268946</v>
      </c>
      <c r="F6" s="176" t="s">
        <v>43</v>
      </c>
      <c r="G6" s="177"/>
      <c r="H6" s="178"/>
      <c r="I6" s="179"/>
      <c r="J6" s="179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</row>
    <row r="7" spans="1:40" s="180" customFormat="1" ht="56.25" customHeight="1" x14ac:dyDescent="0.25">
      <c r="A7" s="171"/>
      <c r="B7" s="172">
        <f>B6+1</f>
        <v>2</v>
      </c>
      <c r="C7" s="181"/>
      <c r="D7" s="182" t="s">
        <v>44</v>
      </c>
      <c r="E7" s="175">
        <v>625</v>
      </c>
      <c r="F7" s="176" t="s">
        <v>45</v>
      </c>
      <c r="G7" s="183"/>
      <c r="H7" s="178"/>
      <c r="I7" s="179"/>
      <c r="J7" s="179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</row>
    <row r="8" spans="1:40" s="180" customFormat="1" ht="6" customHeight="1" x14ac:dyDescent="0.25">
      <c r="A8" s="171"/>
      <c r="B8" s="172"/>
      <c r="C8" s="181"/>
      <c r="D8" s="182"/>
      <c r="E8" s="175"/>
      <c r="F8" s="176"/>
      <c r="G8" s="183"/>
      <c r="H8" s="178"/>
      <c r="I8" s="179"/>
      <c r="J8" s="179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</row>
    <row r="9" spans="1:40" s="180" customFormat="1" ht="30.75" customHeight="1" x14ac:dyDescent="0.25">
      <c r="A9" s="171"/>
      <c r="B9" s="172">
        <f>B7+1</f>
        <v>3</v>
      </c>
      <c r="C9" s="184" t="s">
        <v>46</v>
      </c>
      <c r="D9" s="185"/>
      <c r="E9" s="186">
        <f>SUBTOTAL(9,E6:E8)</f>
        <v>269571</v>
      </c>
      <c r="F9" s="187" t="s">
        <v>47</v>
      </c>
      <c r="G9" s="183"/>
      <c r="H9" s="178"/>
      <c r="I9" s="179"/>
      <c r="J9" s="17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</row>
    <row r="10" spans="1:40" s="180" customFormat="1" ht="27" customHeight="1" x14ac:dyDescent="0.25">
      <c r="A10" s="171"/>
      <c r="B10" s="172"/>
      <c r="C10" s="188" t="s">
        <v>48</v>
      </c>
      <c r="D10" s="189"/>
      <c r="E10" s="175"/>
      <c r="F10" s="190"/>
      <c r="G10" s="183"/>
      <c r="H10" s="178"/>
      <c r="I10" s="179"/>
      <c r="J10" s="179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</row>
    <row r="11" spans="1:40" s="180" customFormat="1" ht="48.75" customHeight="1" x14ac:dyDescent="0.25">
      <c r="A11" s="171"/>
      <c r="B11" s="172">
        <f>B9+1</f>
        <v>4</v>
      </c>
      <c r="C11" s="191"/>
      <c r="D11" s="192" t="s">
        <v>49</v>
      </c>
      <c r="E11" s="175">
        <v>542</v>
      </c>
      <c r="F11" s="176" t="s">
        <v>50</v>
      </c>
      <c r="G11" s="193" t="s">
        <v>51</v>
      </c>
      <c r="H11" s="178">
        <v>4</v>
      </c>
      <c r="I11" s="179"/>
      <c r="J11" s="179" t="s">
        <v>52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</row>
    <row r="12" spans="1:40" s="180" customFormat="1" ht="48" customHeight="1" x14ac:dyDescent="0.25">
      <c r="A12" s="171"/>
      <c r="B12" s="172">
        <f>B11+1</f>
        <v>5</v>
      </c>
      <c r="C12" s="181"/>
      <c r="D12" s="182" t="s">
        <v>53</v>
      </c>
      <c r="E12" s="175">
        <v>-524</v>
      </c>
      <c r="F12" s="176" t="s">
        <v>54</v>
      </c>
      <c r="G12" s="183"/>
      <c r="H12" s="178"/>
      <c r="I12" s="179"/>
      <c r="J12" s="194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</row>
    <row r="13" spans="1:40" s="180" customFormat="1" ht="3.75" customHeight="1" x14ac:dyDescent="0.25">
      <c r="B13" s="172"/>
      <c r="C13" s="181"/>
      <c r="D13" s="182"/>
      <c r="E13" s="175"/>
      <c r="F13" s="190"/>
      <c r="G13" s="183"/>
      <c r="H13" s="178"/>
      <c r="I13" s="179"/>
      <c r="J13" s="179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</row>
    <row r="14" spans="1:40" s="199" customFormat="1" ht="23.25" customHeight="1" x14ac:dyDescent="0.25">
      <c r="A14" s="195"/>
      <c r="B14" s="172">
        <f>B12+1</f>
        <v>6</v>
      </c>
      <c r="C14" s="196"/>
      <c r="D14" s="197" t="str">
        <f>"Total "&amp;C10</f>
        <v>Total Recurring Activity Occurring Before 1st April 2018</v>
      </c>
      <c r="E14" s="198">
        <f>SUBTOTAL(9,E10:E13)</f>
        <v>18</v>
      </c>
      <c r="F14" s="190"/>
      <c r="G14" s="183"/>
      <c r="H14" s="178"/>
      <c r="I14" s="194"/>
      <c r="J14" s="19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</row>
    <row r="15" spans="1:40" s="180" customFormat="1" ht="6" customHeight="1" x14ac:dyDescent="0.25">
      <c r="B15" s="172"/>
      <c r="C15" s="181"/>
      <c r="D15" s="182"/>
      <c r="E15" s="175"/>
      <c r="F15" s="190"/>
      <c r="G15" s="183"/>
      <c r="H15" s="178"/>
      <c r="I15" s="179"/>
      <c r="J15" s="179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</row>
    <row r="16" spans="1:40" s="180" customFormat="1" ht="53.25" customHeight="1" x14ac:dyDescent="0.25">
      <c r="A16" s="195"/>
      <c r="B16" s="172">
        <f>B14+1</f>
        <v>7</v>
      </c>
      <c r="C16" s="301" t="s">
        <v>55</v>
      </c>
      <c r="D16" s="302"/>
      <c r="E16" s="200">
        <f>SUBTOTAL(9,E6:E15)</f>
        <v>269589</v>
      </c>
      <c r="F16" s="201" t="str">
        <f>"An increase of £"&amp;ROUND(SUBTOTAL(9,$E$7:$E$13)/1000,1)&amp;"m to the 2017/18 Original Budget"</f>
        <v>An increase of £0.6m to the 2017/18 Original Budget</v>
      </c>
      <c r="G16" s="183"/>
      <c r="H16" s="178"/>
      <c r="I16" s="179"/>
      <c r="J16" s="179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</row>
    <row r="17" spans="1:40" s="202" customFormat="1" ht="23.25" x14ac:dyDescent="0.25">
      <c r="A17" s="195"/>
      <c r="B17" s="172">
        <f t="shared" ref="B17:B21" si="0">B16+1</f>
        <v>8</v>
      </c>
      <c r="C17" s="188" t="s">
        <v>56</v>
      </c>
      <c r="D17" s="189"/>
      <c r="E17" s="175"/>
      <c r="F17" s="190"/>
      <c r="G17" s="183"/>
      <c r="H17" s="178"/>
      <c r="I17" s="179"/>
      <c r="J17" s="179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</row>
    <row r="18" spans="1:40" s="180" customFormat="1" ht="38.25" customHeight="1" x14ac:dyDescent="0.25">
      <c r="A18" s="203"/>
      <c r="B18" s="172">
        <f t="shared" si="0"/>
        <v>9</v>
      </c>
      <c r="C18" s="181"/>
      <c r="D18" s="182" t="s">
        <v>57</v>
      </c>
      <c r="E18" s="175">
        <v>887</v>
      </c>
      <c r="F18" s="176" t="s">
        <v>58</v>
      </c>
      <c r="G18" s="193" t="s">
        <v>51</v>
      </c>
      <c r="H18" s="178">
        <v>5</v>
      </c>
      <c r="I18" s="179"/>
      <c r="J18" s="179" t="s">
        <v>52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</row>
    <row r="19" spans="1:40" s="180" customFormat="1" ht="52.5" customHeight="1" x14ac:dyDescent="0.25">
      <c r="A19" s="203"/>
      <c r="B19" s="172">
        <f t="shared" si="0"/>
        <v>10</v>
      </c>
      <c r="C19" s="181"/>
      <c r="D19" s="182" t="s">
        <v>59</v>
      </c>
      <c r="E19" s="175">
        <v>-737</v>
      </c>
      <c r="F19" s="176" t="s">
        <v>60</v>
      </c>
      <c r="G19" s="193" t="s">
        <v>51</v>
      </c>
      <c r="H19" s="178" t="s">
        <v>61</v>
      </c>
      <c r="I19" s="179"/>
      <c r="J19" s="179" t="s">
        <v>52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</row>
    <row r="20" spans="1:40" s="180" customFormat="1" ht="33.75" customHeight="1" x14ac:dyDescent="0.25">
      <c r="A20" s="195"/>
      <c r="B20" s="172">
        <f t="shared" si="0"/>
        <v>11</v>
      </c>
      <c r="C20" s="181"/>
      <c r="D20" s="182" t="s">
        <v>62</v>
      </c>
      <c r="E20" s="175">
        <v>848</v>
      </c>
      <c r="F20" s="190" t="s">
        <v>63</v>
      </c>
      <c r="G20" s="183"/>
      <c r="H20" s="178"/>
      <c r="I20" s="179"/>
      <c r="J20" s="179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</row>
    <row r="21" spans="1:40" s="180" customFormat="1" ht="61.15" customHeight="1" x14ac:dyDescent="0.25">
      <c r="A21" s="203"/>
      <c r="B21" s="172">
        <f t="shared" si="0"/>
        <v>12</v>
      </c>
      <c r="C21" s="204"/>
      <c r="D21" s="205" t="s">
        <v>64</v>
      </c>
      <c r="E21" s="175">
        <f>'[1]3. 2018-19 CPs_APP C'!E28/1000</f>
        <v>763.79200000000003</v>
      </c>
      <c r="F21" s="206" t="s">
        <v>65</v>
      </c>
      <c r="G21" s="183" t="s">
        <v>66</v>
      </c>
      <c r="H21" s="178">
        <f>'[1]3. 2018-19 CPs_APP C'!A28</f>
        <v>19</v>
      </c>
      <c r="I21" s="179"/>
      <c r="J21" s="179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</row>
    <row r="22" spans="1:40" s="180" customFormat="1" ht="5.25" customHeight="1" x14ac:dyDescent="0.25">
      <c r="B22" s="172"/>
      <c r="C22" s="181"/>
      <c r="D22" s="182"/>
      <c r="E22" s="207"/>
      <c r="F22" s="190"/>
      <c r="G22" s="183"/>
      <c r="H22" s="178"/>
      <c r="I22" s="179"/>
      <c r="J22" s="179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</row>
    <row r="23" spans="1:40" s="199" customFormat="1" ht="23.25" x14ac:dyDescent="0.25">
      <c r="A23" s="195"/>
      <c r="B23" s="172">
        <f>B21+1</f>
        <v>13</v>
      </c>
      <c r="C23" s="196"/>
      <c r="D23" s="197" t="str">
        <f>"Total "&amp;C17</f>
        <v>Total Unavoidable Cost Pressures</v>
      </c>
      <c r="E23" s="175">
        <f>SUBTOTAL(9,E17:E22)</f>
        <v>1761.7919999999999</v>
      </c>
      <c r="F23" s="208"/>
      <c r="G23" s="209"/>
      <c r="H23" s="178"/>
      <c r="I23" s="194"/>
      <c r="J23" s="194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</row>
    <row r="24" spans="1:40" s="202" customFormat="1" ht="4.5" customHeight="1" x14ac:dyDescent="0.35">
      <c r="A24" s="180"/>
      <c r="B24" s="172"/>
      <c r="C24" s="210"/>
      <c r="D24" s="211"/>
      <c r="E24" s="212"/>
      <c r="F24" s="190"/>
      <c r="G24" s="183"/>
      <c r="H24" s="178"/>
      <c r="I24" s="179"/>
      <c r="J24" s="179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</row>
    <row r="25" spans="1:40" s="199" customFormat="1" ht="3" customHeight="1" x14ac:dyDescent="0.35">
      <c r="B25" s="213"/>
      <c r="C25" s="181"/>
      <c r="D25" s="182"/>
      <c r="E25" s="212"/>
      <c r="F25" s="214"/>
      <c r="G25" s="183"/>
      <c r="H25" s="178"/>
      <c r="I25" s="194"/>
      <c r="J25" s="194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</row>
    <row r="26" spans="1:40" s="180" customFormat="1" ht="23.25" customHeight="1" x14ac:dyDescent="0.35">
      <c r="A26" s="171"/>
      <c r="B26" s="172"/>
      <c r="C26" s="188" t="s">
        <v>67</v>
      </c>
      <c r="D26" s="189"/>
      <c r="E26" s="175"/>
      <c r="F26" s="215"/>
      <c r="G26" s="209"/>
      <c r="H26" s="178"/>
      <c r="I26" s="179"/>
      <c r="J26" s="179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</row>
    <row r="27" spans="1:40" s="180" customFormat="1" ht="52.5" customHeight="1" x14ac:dyDescent="0.35">
      <c r="A27" s="203"/>
      <c r="B27" s="172">
        <f>B23+1</f>
        <v>14</v>
      </c>
      <c r="C27" s="216"/>
      <c r="D27" s="217" t="s">
        <v>68</v>
      </c>
      <c r="E27" s="175">
        <v>1378</v>
      </c>
      <c r="F27" s="176" t="s">
        <v>69</v>
      </c>
      <c r="G27" s="193" t="s">
        <v>51</v>
      </c>
      <c r="H27" s="178">
        <v>15</v>
      </c>
      <c r="I27" s="179"/>
      <c r="J27" s="179" t="s">
        <v>52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</row>
    <row r="28" spans="1:40" s="180" customFormat="1" ht="52.5" customHeight="1" x14ac:dyDescent="0.35">
      <c r="A28" s="203"/>
      <c r="B28" s="172">
        <f>B27+1</f>
        <v>15</v>
      </c>
      <c r="C28" s="216"/>
      <c r="D28" s="217" t="s">
        <v>70</v>
      </c>
      <c r="E28" s="175">
        <f>'[1]4 .18-19 Rev Investment_APP D'!K10</f>
        <v>181</v>
      </c>
      <c r="F28" s="215" t="s">
        <v>71</v>
      </c>
      <c r="G28" s="209" t="s">
        <v>72</v>
      </c>
      <c r="H28" s="178">
        <f>'[1]4 .18-19 Rev Investment_APP D'!D10</f>
        <v>1</v>
      </c>
      <c r="I28" s="179"/>
      <c r="J28" s="179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</row>
    <row r="29" spans="1:40" s="180" customFormat="1" ht="32.25" customHeight="1" x14ac:dyDescent="0.35">
      <c r="A29" s="171"/>
      <c r="B29" s="172">
        <f>B28+1</f>
        <v>16</v>
      </c>
      <c r="C29" s="218"/>
      <c r="D29" s="205" t="s">
        <v>73</v>
      </c>
      <c r="E29" s="175">
        <f>'[1]4 .18-19 Rev Investment_APP D'!I12+'[1]4 .18-19 Rev Investment_APP D'!I11</f>
        <v>25</v>
      </c>
      <c r="F29" s="176"/>
      <c r="G29" s="183" t="s">
        <v>72</v>
      </c>
      <c r="H29" s="178" t="str">
        <f>'[1]4 .18-19 Rev Investment_APP D'!D11&amp;" &amp; "&amp;'[1]4 .18-19 Rev Investment_APP D'!D12</f>
        <v>2 &amp; 3</v>
      </c>
      <c r="I29" s="179"/>
      <c r="J29" s="17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</row>
    <row r="30" spans="1:40" s="180" customFormat="1" ht="79.5" customHeight="1" x14ac:dyDescent="0.35">
      <c r="A30" s="195"/>
      <c r="B30" s="172">
        <f t="shared" ref="B30:B36" si="1">B29+1</f>
        <v>17</v>
      </c>
      <c r="C30" s="216"/>
      <c r="D30" s="217" t="s">
        <v>74</v>
      </c>
      <c r="E30" s="175">
        <f>'[1]5. 18-19 Service Changes_APP E'!E20/1000</f>
        <v>912.80700000000002</v>
      </c>
      <c r="F30" s="206" t="s">
        <v>75</v>
      </c>
      <c r="G30" s="209" t="s">
        <v>76</v>
      </c>
      <c r="H30" s="178">
        <f>'[1]5. 18-19 Service Changes_APP E'!A20</f>
        <v>12</v>
      </c>
      <c r="I30" s="179"/>
      <c r="J30" s="179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</row>
    <row r="31" spans="1:40" s="180" customFormat="1" ht="65.25" customHeight="1" x14ac:dyDescent="0.25">
      <c r="A31" s="203">
        <v>321</v>
      </c>
      <c r="B31" s="172">
        <f t="shared" si="1"/>
        <v>18</v>
      </c>
      <c r="C31" s="216"/>
      <c r="D31" s="217" t="s">
        <v>77</v>
      </c>
      <c r="E31" s="175">
        <f>450+361+31</f>
        <v>842</v>
      </c>
      <c r="F31" s="206" t="s">
        <v>78</v>
      </c>
      <c r="G31" s="209" t="s">
        <v>76</v>
      </c>
      <c r="H31" s="178">
        <f>'[1]5. 18-19 Service Changes_APP E'!A22</f>
        <v>13</v>
      </c>
      <c r="I31" s="179"/>
      <c r="J31" s="179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</row>
    <row r="32" spans="1:40" s="180" customFormat="1" ht="34.15" customHeight="1" x14ac:dyDescent="0.35">
      <c r="A32" s="171"/>
      <c r="B32" s="172">
        <f>B31+1</f>
        <v>19</v>
      </c>
      <c r="C32" s="181"/>
      <c r="D32" s="182" t="s">
        <v>79</v>
      </c>
      <c r="E32" s="175">
        <v>140</v>
      </c>
      <c r="F32" s="176" t="s">
        <v>80</v>
      </c>
      <c r="G32" s="183"/>
      <c r="H32" s="178"/>
      <c r="I32" s="179"/>
      <c r="J32" s="179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</row>
    <row r="33" spans="1:40" s="180" customFormat="1" ht="36" customHeight="1" x14ac:dyDescent="0.25">
      <c r="A33" s="195"/>
      <c r="B33" s="172">
        <f t="shared" si="1"/>
        <v>20</v>
      </c>
      <c r="C33" s="216"/>
      <c r="D33" s="217" t="s">
        <v>81</v>
      </c>
      <c r="E33" s="175">
        <v>1000</v>
      </c>
      <c r="F33" s="176" t="s">
        <v>82</v>
      </c>
      <c r="G33" s="183"/>
      <c r="H33" s="178"/>
      <c r="I33" s="179"/>
      <c r="J33" s="179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</row>
    <row r="34" spans="1:40" s="180" customFormat="1" ht="36" customHeight="1" x14ac:dyDescent="0.25">
      <c r="A34" s="195"/>
      <c r="B34" s="172">
        <f t="shared" si="1"/>
        <v>21</v>
      </c>
      <c r="C34" s="216"/>
      <c r="D34" s="217" t="s">
        <v>83</v>
      </c>
      <c r="E34" s="175">
        <f>'[1]9. Capital Res_APP H2'!F50</f>
        <v>32</v>
      </c>
      <c r="F34" s="176"/>
      <c r="G34" s="183" t="s">
        <v>84</v>
      </c>
      <c r="H34" s="178">
        <f>'[1]9. Capital Res_APP H2'!F50</f>
        <v>32</v>
      </c>
      <c r="I34" s="179"/>
      <c r="J34" s="179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</row>
    <row r="35" spans="1:40" s="180" customFormat="1" ht="52.9" customHeight="1" x14ac:dyDescent="0.25">
      <c r="A35" s="195"/>
      <c r="B35" s="172">
        <f t="shared" si="1"/>
        <v>22</v>
      </c>
      <c r="C35" s="216"/>
      <c r="D35" s="217" t="s">
        <v>85</v>
      </c>
      <c r="E35" s="175">
        <v>746</v>
      </c>
      <c r="F35" s="219" t="s">
        <v>86</v>
      </c>
      <c r="G35" s="209"/>
      <c r="H35" s="178"/>
      <c r="I35" s="179"/>
      <c r="J35" s="220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</row>
    <row r="36" spans="1:40" s="180" customFormat="1" ht="31.15" customHeight="1" x14ac:dyDescent="0.25">
      <c r="A36" s="195"/>
      <c r="B36" s="172">
        <f t="shared" si="1"/>
        <v>23</v>
      </c>
      <c r="C36" s="216"/>
      <c r="D36" s="217" t="s">
        <v>87</v>
      </c>
      <c r="E36" s="175">
        <f>'[1]12. Rev Cons - Proposals_APP K'!V45</f>
        <v>556.1</v>
      </c>
      <c r="F36" s="215" t="s">
        <v>88</v>
      </c>
      <c r="G36" s="209" t="s">
        <v>89</v>
      </c>
      <c r="H36" s="178">
        <f>'[1]12. Rev Cons - Proposals_APP K'!F45</f>
        <v>22</v>
      </c>
      <c r="I36" s="179"/>
      <c r="J36" s="179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</row>
    <row r="37" spans="1:40" s="180" customFormat="1" ht="5.25" customHeight="1" x14ac:dyDescent="0.25">
      <c r="B37" s="172"/>
      <c r="C37" s="216"/>
      <c r="D37" s="217"/>
      <c r="E37" s="207"/>
      <c r="F37" s="215"/>
      <c r="G37" s="209"/>
      <c r="H37" s="178"/>
      <c r="I37" s="179"/>
      <c r="J37" s="179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</row>
    <row r="38" spans="1:40" s="180" customFormat="1" ht="23.25" customHeight="1" x14ac:dyDescent="0.25">
      <c r="A38" s="171"/>
      <c r="B38" s="172">
        <f>B36+1</f>
        <v>24</v>
      </c>
      <c r="C38" s="221"/>
      <c r="D38" s="197" t="str">
        <f>"Total "&amp;C26</f>
        <v>Total New Investment from Precept Increase</v>
      </c>
      <c r="E38" s="175">
        <f>SUBTOTAL(9,E26:E37)</f>
        <v>5812.9070000000002</v>
      </c>
      <c r="F38" s="215"/>
      <c r="G38" s="209"/>
      <c r="H38" s="178"/>
      <c r="I38" s="179"/>
      <c r="J38" s="179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</row>
    <row r="39" spans="1:40" s="199" customFormat="1" ht="3" customHeight="1" x14ac:dyDescent="0.25">
      <c r="B39" s="172"/>
      <c r="C39" s="181"/>
      <c r="D39" s="182"/>
      <c r="E39" s="212"/>
      <c r="F39" s="214"/>
      <c r="G39" s="183"/>
      <c r="H39" s="178"/>
      <c r="I39" s="194"/>
      <c r="J39" s="194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</row>
    <row r="40" spans="1:40" s="180" customFormat="1" ht="27.75" customHeight="1" x14ac:dyDescent="0.25">
      <c r="A40" s="171"/>
      <c r="B40" s="172">
        <f>B38+1</f>
        <v>25</v>
      </c>
      <c r="C40" s="188" t="s">
        <v>90</v>
      </c>
      <c r="D40" s="189"/>
      <c r="E40" s="175"/>
      <c r="F40" s="190"/>
      <c r="G40" s="183"/>
      <c r="H40" s="178"/>
      <c r="I40" s="179"/>
      <c r="J40" s="179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</row>
    <row r="41" spans="1:40" s="180" customFormat="1" ht="2.25" customHeight="1" x14ac:dyDescent="0.25">
      <c r="B41" s="172"/>
      <c r="C41" s="221"/>
      <c r="D41" s="197"/>
      <c r="E41" s="212"/>
      <c r="F41" s="190"/>
      <c r="G41" s="183"/>
      <c r="H41" s="178"/>
      <c r="I41" s="179"/>
      <c r="J41" s="179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</row>
    <row r="42" spans="1:40" s="180" customFormat="1" ht="37.9" customHeight="1" x14ac:dyDescent="0.25">
      <c r="A42" s="171"/>
      <c r="B42" s="172">
        <f>B40+1</f>
        <v>26</v>
      </c>
      <c r="C42" s="216"/>
      <c r="D42" s="217" t="s">
        <v>91</v>
      </c>
      <c r="E42" s="175">
        <v>658</v>
      </c>
      <c r="F42" s="176" t="s">
        <v>92</v>
      </c>
      <c r="G42" s="193" t="s">
        <v>51</v>
      </c>
      <c r="H42" s="178">
        <v>18</v>
      </c>
      <c r="I42" s="179"/>
      <c r="J42" s="179" t="s">
        <v>52</v>
      </c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</row>
    <row r="43" spans="1:40" s="180" customFormat="1" ht="45" customHeight="1" x14ac:dyDescent="0.25">
      <c r="A43" s="171"/>
      <c r="B43" s="172">
        <f t="shared" ref="B43:B52" si="2">B42+1</f>
        <v>27</v>
      </c>
      <c r="C43" s="216"/>
      <c r="D43" s="217" t="s">
        <v>93</v>
      </c>
      <c r="E43" s="175">
        <v>888</v>
      </c>
      <c r="F43" s="176" t="s">
        <v>94</v>
      </c>
      <c r="G43" s="193" t="s">
        <v>51</v>
      </c>
      <c r="H43" s="178">
        <v>19</v>
      </c>
      <c r="I43" s="179"/>
      <c r="J43" s="179" t="s">
        <v>52</v>
      </c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</row>
    <row r="44" spans="1:40" s="180" customFormat="1" ht="64.150000000000006" customHeight="1" x14ac:dyDescent="0.25">
      <c r="A44" s="203"/>
      <c r="B44" s="172">
        <f t="shared" si="2"/>
        <v>28</v>
      </c>
      <c r="C44" s="181"/>
      <c r="D44" s="182" t="s">
        <v>95</v>
      </c>
      <c r="E44" s="175">
        <v>-820</v>
      </c>
      <c r="F44" s="176" t="s">
        <v>96</v>
      </c>
      <c r="G44" s="193" t="s">
        <v>51</v>
      </c>
      <c r="H44" s="222">
        <v>20</v>
      </c>
      <c r="I44" s="179"/>
      <c r="J44" s="179" t="s">
        <v>52</v>
      </c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</row>
    <row r="45" spans="1:40" s="180" customFormat="1" ht="33" customHeight="1" x14ac:dyDescent="0.25">
      <c r="A45" s="203"/>
      <c r="B45" s="172">
        <f t="shared" si="2"/>
        <v>29</v>
      </c>
      <c r="C45" s="216"/>
      <c r="D45" s="217" t="s">
        <v>97</v>
      </c>
      <c r="E45" s="175">
        <v>55</v>
      </c>
      <c r="F45" s="176"/>
      <c r="G45" s="209" t="s">
        <v>98</v>
      </c>
      <c r="H45" s="178">
        <f>'[1]10. Capital Approved_APP I'!D110</f>
        <v>74</v>
      </c>
      <c r="I45" s="179"/>
      <c r="J45" s="179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</row>
    <row r="46" spans="1:40" s="180" customFormat="1" ht="35.450000000000003" customHeight="1" x14ac:dyDescent="0.25">
      <c r="A46" s="171"/>
      <c r="B46" s="172">
        <f t="shared" si="2"/>
        <v>30</v>
      </c>
      <c r="C46" s="216"/>
      <c r="D46" s="217" t="s">
        <v>99</v>
      </c>
      <c r="E46" s="175">
        <f>'[1]12. Rev Cons - Proposals_APP K'!U45</f>
        <v>269</v>
      </c>
      <c r="F46" s="176" t="s">
        <v>88</v>
      </c>
      <c r="G46" s="209" t="s">
        <v>89</v>
      </c>
      <c r="H46" s="178">
        <f>'[1]12. Rev Cons - Proposals_APP K'!F45</f>
        <v>22</v>
      </c>
      <c r="I46" s="179"/>
      <c r="J46" s="179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</row>
    <row r="47" spans="1:40" s="180" customFormat="1" ht="33.75" customHeight="1" x14ac:dyDescent="0.25">
      <c r="A47" s="203"/>
      <c r="B47" s="172">
        <f t="shared" si="2"/>
        <v>31</v>
      </c>
      <c r="C47" s="223"/>
      <c r="D47" s="224" t="s">
        <v>100</v>
      </c>
      <c r="E47" s="175">
        <f>'[1]3. 2018-19 CPs_APP C'!D28/1000</f>
        <v>734.04899999999998</v>
      </c>
      <c r="F47" s="176" t="s">
        <v>101</v>
      </c>
      <c r="G47" s="183" t="s">
        <v>66</v>
      </c>
      <c r="H47" s="178">
        <f>'[1]3. 2018-19 CPs_APP C'!A28</f>
        <v>19</v>
      </c>
      <c r="I47" s="179"/>
      <c r="J47" s="179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</row>
    <row r="48" spans="1:40" s="180" customFormat="1" ht="36" customHeight="1" x14ac:dyDescent="0.25">
      <c r="A48" s="195"/>
      <c r="B48" s="172">
        <f t="shared" si="2"/>
        <v>32</v>
      </c>
      <c r="C48" s="216"/>
      <c r="D48" s="217" t="s">
        <v>102</v>
      </c>
      <c r="E48" s="175">
        <f>'[1]5. 18-19 Service Changes_APP E'!D20/1000</f>
        <v>165.84</v>
      </c>
      <c r="F48" s="176" t="s">
        <v>103</v>
      </c>
      <c r="G48" s="209" t="s">
        <v>76</v>
      </c>
      <c r="H48" s="178">
        <f>'[1]5. 18-19 Service Changes_APP E'!A20</f>
        <v>12</v>
      </c>
      <c r="I48" s="179"/>
      <c r="J48" s="179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</row>
    <row r="49" spans="1:40" s="180" customFormat="1" ht="33.75" customHeight="1" x14ac:dyDescent="0.25">
      <c r="A49" s="203"/>
      <c r="B49" s="172">
        <f t="shared" si="2"/>
        <v>33</v>
      </c>
      <c r="C49" s="223"/>
      <c r="D49" s="224" t="s">
        <v>104</v>
      </c>
      <c r="E49" s="175">
        <f>'[1]4 .18-19 Rev Investment_APP D'!H12</f>
        <v>21</v>
      </c>
      <c r="F49" s="176"/>
      <c r="G49" s="183" t="s">
        <v>72</v>
      </c>
      <c r="H49" s="178">
        <f>'[1]4 .18-19 Rev Investment_APP D'!D12</f>
        <v>3</v>
      </c>
      <c r="I49" s="179"/>
      <c r="J49" s="17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</row>
    <row r="50" spans="1:40" s="180" customFormat="1" ht="108" customHeight="1" x14ac:dyDescent="0.25">
      <c r="A50" s="171"/>
      <c r="B50" s="172">
        <f t="shared" si="2"/>
        <v>34</v>
      </c>
      <c r="C50" s="216"/>
      <c r="D50" s="217" t="s">
        <v>105</v>
      </c>
      <c r="E50" s="175">
        <v>1054</v>
      </c>
      <c r="F50" s="219" t="s">
        <v>106</v>
      </c>
      <c r="G50" s="183"/>
      <c r="H50" s="178"/>
      <c r="I50" s="179"/>
      <c r="J50" s="179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</row>
    <row r="51" spans="1:40" s="180" customFormat="1" ht="58.5" customHeight="1" x14ac:dyDescent="0.25">
      <c r="A51" s="171"/>
      <c r="B51" s="172">
        <f t="shared" si="2"/>
        <v>35</v>
      </c>
      <c r="C51" s="216"/>
      <c r="D51" s="217" t="s">
        <v>107</v>
      </c>
      <c r="E51" s="175">
        <f>-SUM(SUM(SUM(1766757+195073)*1.138)-200000)/8/1000</f>
        <v>-254.07031750000002</v>
      </c>
      <c r="F51" s="176" t="s">
        <v>108</v>
      </c>
      <c r="G51" s="183"/>
      <c r="H51" s="178"/>
      <c r="I51" s="179"/>
      <c r="J51" s="179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</row>
    <row r="52" spans="1:40" s="180" customFormat="1" ht="39.6" customHeight="1" x14ac:dyDescent="0.25">
      <c r="A52" s="171"/>
      <c r="B52" s="172">
        <f t="shared" si="2"/>
        <v>36</v>
      </c>
      <c r="C52" s="216"/>
      <c r="D52" s="217" t="s">
        <v>109</v>
      </c>
      <c r="E52" s="175">
        <f>21</f>
        <v>21</v>
      </c>
      <c r="F52" s="176"/>
      <c r="G52" s="183"/>
      <c r="H52" s="178"/>
      <c r="I52" s="179"/>
      <c r="J52" s="179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</row>
    <row r="53" spans="1:40" s="180" customFormat="1" ht="3.6" hidden="1" customHeight="1" x14ac:dyDescent="0.25">
      <c r="B53" s="172"/>
      <c r="C53" s="216"/>
      <c r="D53" s="217"/>
      <c r="E53" s="175"/>
      <c r="F53" s="176"/>
      <c r="G53" s="183"/>
      <c r="H53" s="178"/>
      <c r="I53" s="179"/>
      <c r="J53" s="179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</row>
    <row r="54" spans="1:40" s="180" customFormat="1" ht="30.6" customHeight="1" x14ac:dyDescent="0.25">
      <c r="B54" s="172">
        <f>B52+1</f>
        <v>37</v>
      </c>
      <c r="C54" s="221"/>
      <c r="D54" s="197" t="str">
        <f>"Total "&amp;C40</f>
        <v>Total One-off costs</v>
      </c>
      <c r="E54" s="225">
        <f>SUBTOTAL(9,E39:E53)</f>
        <v>2791.8186825000003</v>
      </c>
      <c r="F54" s="190"/>
      <c r="G54" s="183"/>
      <c r="H54" s="178"/>
      <c r="I54" s="179"/>
      <c r="J54" s="179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</row>
    <row r="55" spans="1:40" s="180" customFormat="1" ht="157.5" customHeight="1" x14ac:dyDescent="0.25">
      <c r="B55" s="172">
        <f>B54+1</f>
        <v>38</v>
      </c>
      <c r="C55" s="226"/>
      <c r="D55" s="227" t="s">
        <v>110</v>
      </c>
      <c r="E55" s="175">
        <v>-2792</v>
      </c>
      <c r="F55" s="176" t="s">
        <v>111</v>
      </c>
      <c r="G55" s="183"/>
      <c r="H55" s="178"/>
      <c r="I55" s="179"/>
      <c r="J55" s="179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</row>
    <row r="56" spans="1:40" s="180" customFormat="1" ht="51" customHeight="1" x14ac:dyDescent="0.25">
      <c r="B56" s="172">
        <f>B55+1</f>
        <v>39</v>
      </c>
      <c r="C56" s="228"/>
      <c r="D56" s="229" t="s">
        <v>112</v>
      </c>
      <c r="E56" s="230">
        <f>SUBTOTAL(9,E40:E55)</f>
        <v>-0.18131749999975</v>
      </c>
      <c r="F56" s="190"/>
      <c r="G56" s="183"/>
      <c r="H56" s="178"/>
      <c r="I56" s="179"/>
      <c r="J56" s="179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</row>
    <row r="57" spans="1:40" s="180" customFormat="1" ht="5.25" customHeight="1" x14ac:dyDescent="0.25">
      <c r="B57" s="172"/>
      <c r="C57" s="223"/>
      <c r="D57" s="224"/>
      <c r="E57" s="231"/>
      <c r="F57" s="190"/>
      <c r="G57" s="183"/>
      <c r="H57" s="178"/>
      <c r="I57" s="179"/>
      <c r="J57" s="179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</row>
    <row r="58" spans="1:40" s="180" customFormat="1" ht="5.25" customHeight="1" x14ac:dyDescent="0.25">
      <c r="B58" s="172"/>
      <c r="C58" s="223"/>
      <c r="D58" s="224"/>
      <c r="E58" s="212"/>
      <c r="F58" s="190"/>
      <c r="G58" s="183"/>
      <c r="H58" s="178"/>
      <c r="I58" s="179"/>
      <c r="J58" s="179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</row>
    <row r="59" spans="1:40" s="199" customFormat="1" ht="29.25" customHeight="1" x14ac:dyDescent="0.25">
      <c r="A59" s="195"/>
      <c r="B59" s="172">
        <f>B56+1</f>
        <v>40</v>
      </c>
      <c r="C59" s="232" t="s">
        <v>113</v>
      </c>
      <c r="D59" s="233"/>
      <c r="E59" s="234">
        <f>SUBTOTAL(9,E6:E58)</f>
        <v>277163.51768250001</v>
      </c>
      <c r="F59" s="190"/>
      <c r="G59" s="209"/>
      <c r="H59" s="235"/>
      <c r="I59" s="194"/>
      <c r="J59" s="194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</row>
    <row r="60" spans="1:40" s="180" customFormat="1" ht="5.25" customHeight="1" x14ac:dyDescent="0.25">
      <c r="B60" s="172"/>
      <c r="C60" s="223"/>
      <c r="D60" s="224"/>
      <c r="E60" s="231"/>
      <c r="F60" s="190"/>
      <c r="G60" s="183"/>
      <c r="H60" s="178"/>
      <c r="I60" s="179"/>
      <c r="J60" s="179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</row>
    <row r="61" spans="1:40" s="180" customFormat="1" ht="23.25" customHeight="1" x14ac:dyDescent="0.25">
      <c r="A61" s="195"/>
      <c r="B61" s="172"/>
      <c r="C61" s="236" t="s">
        <v>114</v>
      </c>
      <c r="D61" s="237"/>
      <c r="E61" s="238"/>
      <c r="F61" s="214"/>
      <c r="G61" s="239"/>
      <c r="H61" s="178"/>
      <c r="I61" s="179"/>
      <c r="J61" s="179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</row>
    <row r="62" spans="1:40" s="180" customFormat="1" ht="39" customHeight="1" x14ac:dyDescent="0.25">
      <c r="A62" s="171"/>
      <c r="B62" s="172">
        <f>B59+1</f>
        <v>41</v>
      </c>
      <c r="C62" s="223"/>
      <c r="D62" s="224" t="s">
        <v>115</v>
      </c>
      <c r="E62" s="175">
        <f>101346-SUM(101346*1.4%)</f>
        <v>99927.156000000003</v>
      </c>
      <c r="F62" s="176" t="s">
        <v>116</v>
      </c>
      <c r="G62" s="183"/>
      <c r="H62" s="178"/>
      <c r="I62" s="179"/>
      <c r="J62" s="179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</row>
    <row r="63" spans="1:40" s="180" customFormat="1" ht="42" customHeight="1" x14ac:dyDescent="0.25">
      <c r="A63" s="171"/>
      <c r="B63" s="172">
        <f>B62+1</f>
        <v>42</v>
      </c>
      <c r="C63" s="223"/>
      <c r="D63" s="224" t="s">
        <v>117</v>
      </c>
      <c r="E63" s="175">
        <f>55149-SUM(55149*1.4%)</f>
        <v>54376.913999999997</v>
      </c>
      <c r="F63" s="190" t="s">
        <v>118</v>
      </c>
      <c r="G63" s="183"/>
      <c r="H63" s="178"/>
      <c r="I63" s="179"/>
      <c r="J63" s="179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</row>
    <row r="64" spans="1:40" s="180" customFormat="1" ht="45" customHeight="1" x14ac:dyDescent="0.25">
      <c r="A64" s="171"/>
      <c r="B64" s="172">
        <f>B63+1</f>
        <v>43</v>
      </c>
      <c r="C64" s="223"/>
      <c r="D64" s="224" t="s">
        <v>119</v>
      </c>
      <c r="E64" s="175">
        <v>2133</v>
      </c>
      <c r="F64" s="176" t="s">
        <v>120</v>
      </c>
      <c r="G64" s="193"/>
      <c r="H64" s="178"/>
      <c r="I64" s="179"/>
      <c r="J64" s="179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</row>
    <row r="65" spans="1:40" s="180" customFormat="1" ht="70.900000000000006" customHeight="1" x14ac:dyDescent="0.25">
      <c r="A65" s="171"/>
      <c r="B65" s="172">
        <f>B64+1</f>
        <v>44</v>
      </c>
      <c r="C65" s="223"/>
      <c r="D65" s="224" t="s">
        <v>121</v>
      </c>
      <c r="E65" s="175">
        <v>10992</v>
      </c>
      <c r="F65" s="176" t="s">
        <v>122</v>
      </c>
      <c r="G65" s="183"/>
      <c r="H65" s="178"/>
      <c r="I65" s="179"/>
      <c r="J65" s="179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</row>
    <row r="66" spans="1:40" s="180" customFormat="1" ht="66" customHeight="1" x14ac:dyDescent="0.25">
      <c r="A66" s="171"/>
      <c r="B66" s="172">
        <f>B65+1</f>
        <v>45</v>
      </c>
      <c r="C66" s="223"/>
      <c r="D66" s="224" t="s">
        <v>123</v>
      </c>
      <c r="E66" s="175">
        <v>98689</v>
      </c>
      <c r="F66" s="219" t="s">
        <v>124</v>
      </c>
      <c r="G66" s="183"/>
      <c r="H66" s="178"/>
      <c r="I66" s="179"/>
      <c r="J66" s="179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</row>
    <row r="67" spans="1:40" s="180" customFormat="1" ht="25.5" customHeight="1" x14ac:dyDescent="0.25">
      <c r="A67" s="171"/>
      <c r="B67" s="172">
        <f>B66+1</f>
        <v>46</v>
      </c>
      <c r="C67" s="223"/>
      <c r="D67" s="224" t="s">
        <v>125</v>
      </c>
      <c r="E67" s="175">
        <v>1310</v>
      </c>
      <c r="F67" s="176" t="s">
        <v>126</v>
      </c>
      <c r="G67" s="183"/>
      <c r="H67" s="178"/>
      <c r="I67" s="179"/>
      <c r="J67" s="179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</row>
    <row r="68" spans="1:40" s="180" customFormat="1" ht="24.6" customHeight="1" x14ac:dyDescent="0.25">
      <c r="B68" s="172"/>
      <c r="C68" s="223"/>
      <c r="D68" s="224"/>
      <c r="E68" s="212"/>
      <c r="F68" s="176"/>
      <c r="G68" s="183"/>
      <c r="H68" s="178"/>
      <c r="I68" s="179"/>
      <c r="J68" s="179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</row>
    <row r="69" spans="1:40" s="180" customFormat="1" ht="42" customHeight="1" x14ac:dyDescent="0.25">
      <c r="A69" s="171"/>
      <c r="B69" s="172">
        <f>B67+1</f>
        <v>47</v>
      </c>
      <c r="C69" s="240" t="s">
        <v>127</v>
      </c>
      <c r="D69" s="241"/>
      <c r="E69" s="234">
        <f>SUM(E61:E68)</f>
        <v>267428.07</v>
      </c>
      <c r="F69" s="242" t="s">
        <v>128</v>
      </c>
      <c r="G69" s="183"/>
      <c r="H69" s="178"/>
      <c r="I69" s="179"/>
      <c r="J69" s="17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</row>
    <row r="70" spans="1:40" s="180" customFormat="1" ht="2.25" customHeight="1" x14ac:dyDescent="0.25">
      <c r="B70" s="172"/>
      <c r="C70" s="243"/>
      <c r="D70" s="244"/>
      <c r="E70" s="212"/>
      <c r="F70" s="190"/>
      <c r="G70" s="183"/>
      <c r="H70" s="178"/>
      <c r="I70" s="179"/>
      <c r="J70" s="179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</row>
    <row r="71" spans="1:40" s="180" customFormat="1" ht="45" customHeight="1" thickBot="1" x14ac:dyDescent="0.3">
      <c r="B71" s="172">
        <f>B69+1</f>
        <v>48</v>
      </c>
      <c r="C71" s="245"/>
      <c r="D71" s="246" t="s">
        <v>129</v>
      </c>
      <c r="E71" s="247">
        <f>+E69-E59</f>
        <v>-9735.447682500002</v>
      </c>
      <c r="F71" s="248" t="s">
        <v>130</v>
      </c>
      <c r="G71" s="249"/>
      <c r="H71" s="178"/>
      <c r="I71" s="179"/>
      <c r="J71" s="179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</row>
    <row r="72" spans="1:40" s="180" customFormat="1" ht="4.5" customHeight="1" thickTop="1" x14ac:dyDescent="0.25">
      <c r="B72" s="172"/>
      <c r="C72" s="250"/>
      <c r="D72" s="251"/>
      <c r="E72" s="252"/>
      <c r="F72" s="253"/>
      <c r="G72" s="249"/>
      <c r="H72" s="178"/>
      <c r="I72" s="179"/>
      <c r="J72" s="179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</row>
    <row r="73" spans="1:40" s="180" customFormat="1" ht="34.15" customHeight="1" x14ac:dyDescent="0.25">
      <c r="B73" s="172"/>
      <c r="C73" s="254" t="s">
        <v>131</v>
      </c>
      <c r="D73" s="251"/>
      <c r="E73" s="252"/>
      <c r="F73" s="253"/>
      <c r="G73" s="249"/>
      <c r="H73" s="178"/>
      <c r="I73" s="179"/>
      <c r="J73" s="179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</row>
    <row r="74" spans="1:40" s="180" customFormat="1" ht="24.75" customHeight="1" x14ac:dyDescent="0.25">
      <c r="A74" s="171"/>
      <c r="B74" s="172"/>
      <c r="C74" s="255" t="s">
        <v>132</v>
      </c>
      <c r="D74" s="256"/>
      <c r="E74" s="252"/>
      <c r="F74" s="190"/>
      <c r="G74" s="183"/>
      <c r="H74" s="178"/>
      <c r="I74" s="179"/>
      <c r="J74" s="179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</row>
    <row r="75" spans="1:40" s="199" customFormat="1" ht="48.75" customHeight="1" x14ac:dyDescent="0.25">
      <c r="A75" s="203"/>
      <c r="B75" s="172">
        <f>B71+1</f>
        <v>49</v>
      </c>
      <c r="C75" s="181"/>
      <c r="D75" s="182" t="s">
        <v>133</v>
      </c>
      <c r="E75" s="175">
        <f>'[1]7. 17-18 Non Pay_APP G '!V74/1000</f>
        <v>-1612.37</v>
      </c>
      <c r="F75" s="176" t="s">
        <v>134</v>
      </c>
      <c r="G75" s="183" t="s">
        <v>135</v>
      </c>
      <c r="H75" s="178">
        <f>'[1]7. 17-18 Non Pay_APP G '!A74</f>
        <v>67</v>
      </c>
      <c r="I75" s="194"/>
      <c r="J75" s="194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</row>
    <row r="76" spans="1:40" s="180" customFormat="1" ht="43.15" customHeight="1" x14ac:dyDescent="0.25">
      <c r="A76" s="171"/>
      <c r="B76" s="172">
        <f>B75+1</f>
        <v>50</v>
      </c>
      <c r="C76" s="181"/>
      <c r="D76" s="182" t="s">
        <v>136</v>
      </c>
      <c r="E76" s="175">
        <f>SUM('[1]6. SC Savings Plan_APP F'!H33/1000)-'[1]2. 18-19 Budget Summary_APP B'!E75</f>
        <v>-1931.5079999999998</v>
      </c>
      <c r="F76" s="176" t="s">
        <v>137</v>
      </c>
      <c r="G76" s="183"/>
      <c r="H76" s="178"/>
      <c r="I76" s="179"/>
      <c r="J76" s="179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</row>
    <row r="77" spans="1:40" s="180" customFormat="1" ht="55.15" customHeight="1" x14ac:dyDescent="0.25">
      <c r="A77" s="171"/>
      <c r="B77" s="172">
        <f>B76+1</f>
        <v>51</v>
      </c>
      <c r="C77" s="181"/>
      <c r="D77" s="182" t="s">
        <v>138</v>
      </c>
      <c r="E77" s="175"/>
      <c r="F77" s="176" t="s">
        <v>139</v>
      </c>
      <c r="G77" s="183"/>
      <c r="H77" s="178"/>
      <c r="I77" s="179"/>
      <c r="J77" s="179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</row>
    <row r="78" spans="1:40" s="180" customFormat="1" ht="4.5" customHeight="1" x14ac:dyDescent="0.25">
      <c r="B78" s="172"/>
      <c r="C78" s="216"/>
      <c r="D78" s="217"/>
      <c r="E78" s="175"/>
      <c r="F78" s="176"/>
      <c r="G78" s="183"/>
      <c r="H78" s="178"/>
      <c r="I78" s="179"/>
      <c r="J78" s="179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</row>
    <row r="79" spans="1:40" s="180" customFormat="1" ht="49.9" customHeight="1" x14ac:dyDescent="0.25">
      <c r="A79" s="171"/>
      <c r="B79" s="172">
        <f>B77+1</f>
        <v>52</v>
      </c>
      <c r="C79" s="257"/>
      <c r="D79" s="258" t="str">
        <f>"Total "&amp;C74</f>
        <v xml:space="preserve">Total Strategic Change Savings in 2018/19 </v>
      </c>
      <c r="E79" s="259">
        <f>SUBTOTAL(9,E74:E78)</f>
        <v>-3543.8779999999997</v>
      </c>
      <c r="F79" s="176"/>
      <c r="G79" s="183" t="s">
        <v>140</v>
      </c>
      <c r="H79" s="178">
        <f>'[1]6. SC Savings Plan_APP F'!A33</f>
        <v>25</v>
      </c>
      <c r="I79" s="179"/>
      <c r="J79" s="1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</row>
    <row r="80" spans="1:40" s="180" customFormat="1" ht="13.9" customHeight="1" thickBot="1" x14ac:dyDescent="0.3">
      <c r="A80" s="171"/>
      <c r="B80" s="172"/>
      <c r="C80" s="221"/>
      <c r="D80" s="197"/>
      <c r="E80" s="260"/>
      <c r="F80" s="176"/>
      <c r="G80" s="183"/>
      <c r="H80" s="178"/>
      <c r="I80" s="179"/>
      <c r="J80" s="179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</row>
    <row r="81" spans="1:40" s="180" customFormat="1" ht="37.9" customHeight="1" thickBot="1" x14ac:dyDescent="0.3">
      <c r="A81" s="171"/>
      <c r="B81" s="172">
        <f>B79+1</f>
        <v>53</v>
      </c>
      <c r="C81" s="261" t="s">
        <v>141</v>
      </c>
      <c r="D81" s="262"/>
      <c r="E81" s="263">
        <f>E71-E79</f>
        <v>-6191.5696825000023</v>
      </c>
      <c r="F81" s="248" t="s">
        <v>130</v>
      </c>
      <c r="G81" s="183"/>
      <c r="H81" s="178"/>
      <c r="I81" s="179"/>
      <c r="J81" s="179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</row>
    <row r="82" spans="1:40" s="180" customFormat="1" ht="18" customHeight="1" x14ac:dyDescent="0.25">
      <c r="A82" s="171"/>
      <c r="B82" s="172"/>
      <c r="C82" s="221"/>
      <c r="D82" s="197"/>
      <c r="E82" s="264"/>
      <c r="F82" s="176"/>
      <c r="G82" s="183"/>
      <c r="H82" s="178"/>
      <c r="I82" s="179"/>
      <c r="J82" s="179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</row>
    <row r="83" spans="1:40" s="180" customFormat="1" ht="3.75" customHeight="1" thickBot="1" x14ac:dyDescent="0.3">
      <c r="B83" s="265"/>
      <c r="C83" s="266"/>
      <c r="D83" s="267"/>
      <c r="E83" s="252"/>
      <c r="F83" s="253"/>
      <c r="G83" s="249"/>
      <c r="H83" s="178"/>
      <c r="I83" s="179"/>
      <c r="J83" s="179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</row>
    <row r="84" spans="1:40" s="199" customFormat="1" ht="27.75" hidden="1" customHeight="1" x14ac:dyDescent="0.25">
      <c r="A84" s="268"/>
      <c r="B84" s="172">
        <f>B81+1</f>
        <v>54</v>
      </c>
      <c r="C84" s="269" t="s">
        <v>142</v>
      </c>
      <c r="D84" s="270"/>
      <c r="E84" s="271">
        <f>'[1]1. 18-19 Budget Overview_APP A '!G28</f>
        <v>157.05000000000001</v>
      </c>
      <c r="F84" s="190" t="s">
        <v>143</v>
      </c>
      <c r="G84" s="183"/>
      <c r="H84" s="272"/>
      <c r="I84" s="194"/>
      <c r="J84" s="19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</row>
    <row r="85" spans="1:40" s="279" customFormat="1" ht="27.75" hidden="1" customHeight="1" x14ac:dyDescent="0.25">
      <c r="A85" s="273"/>
      <c r="B85" s="172">
        <f>B84+1</f>
        <v>55</v>
      </c>
      <c r="C85" s="274" t="s">
        <v>144</v>
      </c>
      <c r="D85" s="275"/>
      <c r="E85" s="276">
        <f>'[1]1. 18-19 Budget Overview_APP A '!G29</f>
        <v>0</v>
      </c>
      <c r="F85" s="190"/>
      <c r="G85" s="183"/>
      <c r="H85" s="277"/>
      <c r="I85" s="278"/>
      <c r="J85" s="278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</row>
    <row r="86" spans="1:40" s="279" customFormat="1" ht="27.75" hidden="1" customHeight="1" x14ac:dyDescent="0.25">
      <c r="A86" s="273"/>
      <c r="B86" s="172">
        <f>B85+1</f>
        <v>56</v>
      </c>
      <c r="C86" s="280" t="s">
        <v>145</v>
      </c>
      <c r="D86" s="281"/>
      <c r="E86" s="282">
        <f>'[1]1. 18-19 Budget Overview_APP A '!G30</f>
        <v>0</v>
      </c>
      <c r="F86" s="190"/>
      <c r="G86" s="183"/>
      <c r="H86" s="277"/>
      <c r="I86" s="278"/>
      <c r="J86" s="278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</row>
    <row r="87" spans="1:40" s="279" customFormat="1" ht="27.75" hidden="1" customHeight="1" x14ac:dyDescent="0.25">
      <c r="A87" s="273"/>
      <c r="B87" s="172">
        <f>B86+1</f>
        <v>57</v>
      </c>
      <c r="C87" s="280" t="s">
        <v>146</v>
      </c>
      <c r="D87" s="281"/>
      <c r="E87" s="283">
        <f>'[1]1. 18-19 Budget Overview_APP A '!G31</f>
        <v>0</v>
      </c>
      <c r="F87" s="190"/>
      <c r="G87" s="183"/>
      <c r="H87" s="277"/>
      <c r="I87" s="278"/>
      <c r="J87" s="278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</row>
    <row r="88" spans="1:40" s="279" customFormat="1" ht="27.75" hidden="1" customHeight="1" x14ac:dyDescent="0.25">
      <c r="A88" s="273"/>
      <c r="B88" s="172">
        <f>B87+1</f>
        <v>58</v>
      </c>
      <c r="C88" s="280" t="s">
        <v>147</v>
      </c>
      <c r="D88" s="281"/>
      <c r="E88" s="282">
        <f>'[1]1. 18-19 Budget Overview_APP A '!G32</f>
        <v>0</v>
      </c>
      <c r="F88" s="190"/>
      <c r="G88" s="183"/>
      <c r="H88" s="277"/>
      <c r="I88" s="278"/>
      <c r="J88" s="27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</row>
    <row r="89" spans="1:40" s="279" customFormat="1" ht="27.75" hidden="1" customHeight="1" x14ac:dyDescent="0.25">
      <c r="A89" s="156"/>
      <c r="B89" s="172">
        <f>B88+1</f>
        <v>59</v>
      </c>
      <c r="C89" s="284" t="s">
        <v>148</v>
      </c>
      <c r="D89" s="285"/>
      <c r="E89" s="286">
        <v>628393</v>
      </c>
      <c r="F89" s="287" t="s">
        <v>149</v>
      </c>
      <c r="G89" s="288"/>
      <c r="H89" s="289"/>
      <c r="I89" s="278"/>
      <c r="J89" s="278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</row>
    <row r="90" spans="1:40" ht="5.25" hidden="1" customHeight="1" x14ac:dyDescent="0.35">
      <c r="B90" s="290"/>
      <c r="C90" s="291"/>
      <c r="D90" s="292"/>
      <c r="E90" s="293"/>
      <c r="F90" s="294"/>
      <c r="G90" s="295"/>
      <c r="H90" s="296"/>
    </row>
    <row r="91" spans="1:40" s="143" customFormat="1" ht="21" customHeight="1" x14ac:dyDescent="0.25">
      <c r="B91" s="142"/>
      <c r="C91" s="142"/>
      <c r="D91" s="142"/>
      <c r="E91" s="153"/>
      <c r="F91" s="153"/>
      <c r="G91" s="153"/>
      <c r="H91" s="153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</row>
    <row r="93" spans="1:40" ht="24.95" customHeight="1" x14ac:dyDescent="0.25">
      <c r="E93" s="297"/>
    </row>
    <row r="95" spans="1:40" ht="20.25" hidden="1" x14ac:dyDescent="0.3">
      <c r="D95" s="298" t="s">
        <v>150</v>
      </c>
      <c r="E95" s="299">
        <f>E81-'[1]1. 18-19 Budget Overview_APP A '!G37</f>
        <v>0.43031749999772728</v>
      </c>
    </row>
    <row r="99" spans="5:5" ht="24.95" customHeight="1" x14ac:dyDescent="0.25">
      <c r="E99" s="297"/>
    </row>
    <row r="102" spans="5:5" ht="24.95" customHeight="1" x14ac:dyDescent="0.25">
      <c r="E102" s="297"/>
    </row>
  </sheetData>
  <mergeCells count="1">
    <mergeCell ref="C16:D16"/>
  </mergeCells>
  <conditionalFormatting sqref="E95">
    <cfRule type="cellIs" dxfId="35" priority="3" operator="notEqual">
      <formula>0</formula>
    </cfRule>
    <cfRule type="cellIs" dxfId="34" priority="4" operator="notEqual">
      <formula>0</formula>
    </cfRule>
  </conditionalFormatting>
  <conditionalFormatting sqref="E95">
    <cfRule type="cellIs" dxfId="33" priority="2" operator="notEqual">
      <formula>0</formula>
    </cfRule>
  </conditionalFormatting>
  <conditionalFormatting sqref="B1:B1048576">
    <cfRule type="duplicateValues" dxfId="32" priority="1"/>
  </conditionalFormatting>
  <pageMargins left="0.7" right="0.7" top="0.75" bottom="0.75" header="0.3" footer="0.3"/>
  <pageSetup paperSize="9" scale="2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7"/>
  <sheetViews>
    <sheetView zoomScale="70" zoomScaleNormal="70" workbookViewId="0">
      <selection activeCell="Q17" sqref="Q17"/>
    </sheetView>
  </sheetViews>
  <sheetFormatPr defaultColWidth="9.140625" defaultRowHeight="15" x14ac:dyDescent="0.25"/>
  <cols>
    <col min="1" max="1" width="11.5703125" style="21" customWidth="1"/>
    <col min="2" max="2" width="52.42578125" style="21" customWidth="1"/>
    <col min="3" max="3" width="12.7109375" style="21" customWidth="1"/>
    <col min="4" max="15" width="16.28515625" style="21" customWidth="1"/>
    <col min="16" max="16" width="13.85546875" style="21" customWidth="1"/>
    <col min="17" max="17" width="13.140625" style="21" customWidth="1"/>
    <col min="18" max="18" width="11.5703125" style="21" bestFit="1" customWidth="1"/>
    <col min="19" max="16384" width="9.140625" style="21"/>
  </cols>
  <sheetData>
    <row r="1" spans="1:19" s="1" customFormat="1" ht="26.25" x14ac:dyDescent="0.25">
      <c r="P1" s="2"/>
      <c r="Q1" s="3" t="s">
        <v>35</v>
      </c>
    </row>
    <row r="2" spans="1:19" s="1" customFormat="1" x14ac:dyDescent="0.25">
      <c r="P2" s="2"/>
      <c r="Q2" s="4"/>
    </row>
    <row r="3" spans="1:19" s="1" customFormat="1" ht="31.5" x14ac:dyDescent="0.5">
      <c r="B3" s="5" t="s">
        <v>37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8"/>
    </row>
    <row r="4" spans="1:19" s="1" customFormat="1" x14ac:dyDescent="0.25">
      <c r="P4" s="2"/>
      <c r="Q4" s="4"/>
    </row>
    <row r="5" spans="1:19" s="15" customFormat="1" ht="26.25" hidden="1" customHeight="1" thickBot="1" x14ac:dyDescent="0.3">
      <c r="A5" s="9"/>
      <c r="B5" s="9"/>
      <c r="C5" s="10" t="s">
        <v>30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  <c r="P5" s="13"/>
      <c r="Q5" s="14"/>
    </row>
    <row r="6" spans="1:19" ht="18" hidden="1" x14ac:dyDescent="0.25">
      <c r="A6" s="16"/>
      <c r="B6" s="17"/>
      <c r="C6" s="18">
        <v>43160</v>
      </c>
      <c r="D6" s="19">
        <v>43191</v>
      </c>
      <c r="E6" s="19">
        <v>43221</v>
      </c>
      <c r="F6" s="19">
        <v>43252</v>
      </c>
      <c r="G6" s="19">
        <v>43282</v>
      </c>
      <c r="H6" s="19">
        <v>43313</v>
      </c>
      <c r="I6" s="19">
        <v>43344</v>
      </c>
      <c r="J6" s="19">
        <v>43374</v>
      </c>
      <c r="K6" s="19">
        <v>43405</v>
      </c>
      <c r="L6" s="19">
        <v>43435</v>
      </c>
      <c r="M6" s="19">
        <v>43466</v>
      </c>
      <c r="N6" s="19">
        <v>43497</v>
      </c>
      <c r="O6" s="19">
        <v>43525</v>
      </c>
      <c r="P6" s="20" t="s">
        <v>0</v>
      </c>
      <c r="Q6" s="17"/>
      <c r="R6" s="1"/>
      <c r="S6" s="1"/>
    </row>
    <row r="7" spans="1:19" ht="18.75" hidden="1" thickBot="1" x14ac:dyDescent="0.3">
      <c r="A7" s="22" t="s">
        <v>1</v>
      </c>
      <c r="B7" s="17"/>
      <c r="C7" s="23" t="s">
        <v>2</v>
      </c>
      <c r="D7" s="19" t="s">
        <v>2</v>
      </c>
      <c r="E7" s="19" t="s">
        <v>2</v>
      </c>
      <c r="F7" s="19" t="s">
        <v>2</v>
      </c>
      <c r="G7" s="19" t="s">
        <v>2</v>
      </c>
      <c r="H7" s="19" t="s">
        <v>2</v>
      </c>
      <c r="I7" s="19" t="s">
        <v>2</v>
      </c>
      <c r="J7" s="19" t="s">
        <v>2</v>
      </c>
      <c r="K7" s="19" t="s">
        <v>2</v>
      </c>
      <c r="L7" s="19" t="s">
        <v>2</v>
      </c>
      <c r="M7" s="19" t="s">
        <v>2</v>
      </c>
      <c r="N7" s="19" t="s">
        <v>2</v>
      </c>
      <c r="O7" s="24" t="s">
        <v>2</v>
      </c>
      <c r="P7" s="17"/>
      <c r="Q7" s="17"/>
      <c r="R7" s="1"/>
      <c r="S7" s="1"/>
    </row>
    <row r="8" spans="1:19" s="32" customFormat="1" ht="31.5" hidden="1" customHeight="1" x14ac:dyDescent="0.25">
      <c r="A8" s="25">
        <v>1</v>
      </c>
      <c r="B8" s="26" t="s">
        <v>3</v>
      </c>
      <c r="C8" s="27">
        <v>2902</v>
      </c>
      <c r="D8" s="28">
        <f>C11</f>
        <v>2905</v>
      </c>
      <c r="E8" s="29">
        <f>D11</f>
        <v>2885</v>
      </c>
      <c r="F8" s="29">
        <f t="shared" ref="F8:O8" si="0">E11</f>
        <v>2883</v>
      </c>
      <c r="G8" s="29">
        <f t="shared" si="0"/>
        <v>2863</v>
      </c>
      <c r="H8" s="29">
        <f t="shared" si="0"/>
        <v>2861</v>
      </c>
      <c r="I8" s="29">
        <f t="shared" si="0"/>
        <v>2841</v>
      </c>
      <c r="J8" s="29">
        <f t="shared" si="0"/>
        <v>2821</v>
      </c>
      <c r="K8" s="29">
        <f t="shared" si="0"/>
        <v>2837</v>
      </c>
      <c r="L8" s="29">
        <f t="shared" si="0"/>
        <v>2817</v>
      </c>
      <c r="M8" s="29">
        <f t="shared" si="0"/>
        <v>2851</v>
      </c>
      <c r="N8" s="29">
        <f t="shared" si="0"/>
        <v>2831</v>
      </c>
      <c r="O8" s="30">
        <f t="shared" si="0"/>
        <v>2865</v>
      </c>
      <c r="P8" s="31"/>
      <c r="Q8" s="31"/>
      <c r="R8" s="15"/>
      <c r="S8" s="15"/>
    </row>
    <row r="9" spans="1:19" s="32" customFormat="1" ht="29.25" hidden="1" customHeight="1" x14ac:dyDescent="0.25">
      <c r="A9" s="25">
        <f>A8+1</f>
        <v>2</v>
      </c>
      <c r="B9" s="33" t="s">
        <v>4</v>
      </c>
      <c r="C9" s="34">
        <v>-20</v>
      </c>
      <c r="D9" s="35">
        <v>-20</v>
      </c>
      <c r="E9" s="35">
        <v>-20</v>
      </c>
      <c r="F9" s="35">
        <v>-20</v>
      </c>
      <c r="G9" s="35">
        <v>-20</v>
      </c>
      <c r="H9" s="35">
        <v>-20</v>
      </c>
      <c r="I9" s="35">
        <v>-20</v>
      </c>
      <c r="J9" s="35">
        <v>-20</v>
      </c>
      <c r="K9" s="35">
        <v>-20</v>
      </c>
      <c r="L9" s="35">
        <v>-20</v>
      </c>
      <c r="M9" s="35">
        <v>-20</v>
      </c>
      <c r="N9" s="35">
        <v>-20</v>
      </c>
      <c r="O9" s="36">
        <v>-20</v>
      </c>
      <c r="P9" s="20">
        <f>SUM(D9:O9)</f>
        <v>-240</v>
      </c>
      <c r="Q9" s="31"/>
      <c r="R9" s="15"/>
      <c r="S9" s="15"/>
    </row>
    <row r="10" spans="1:19" s="32" customFormat="1" ht="23.45" hidden="1" customHeight="1" thickBot="1" x14ac:dyDescent="0.3">
      <c r="A10" s="25">
        <f t="shared" ref="A10:A14" si="1">A9+1</f>
        <v>3</v>
      </c>
      <c r="B10" s="37" t="s">
        <v>5</v>
      </c>
      <c r="C10" s="38">
        <v>23</v>
      </c>
      <c r="D10" s="39">
        <v>0</v>
      </c>
      <c r="E10" s="40">
        <v>18</v>
      </c>
      <c r="F10" s="39">
        <v>0</v>
      </c>
      <c r="G10" s="40">
        <v>18</v>
      </c>
      <c r="H10" s="39">
        <v>0</v>
      </c>
      <c r="I10" s="39">
        <v>0</v>
      </c>
      <c r="J10" s="40">
        <v>36</v>
      </c>
      <c r="K10" s="39">
        <v>0</v>
      </c>
      <c r="L10" s="40">
        <v>54</v>
      </c>
      <c r="M10" s="39">
        <v>0</v>
      </c>
      <c r="N10" s="40">
        <v>54</v>
      </c>
      <c r="O10" s="41">
        <v>0</v>
      </c>
      <c r="P10" s="42">
        <f>SUM(D10:O10)</f>
        <v>180</v>
      </c>
      <c r="Q10" s="43"/>
      <c r="R10" s="15"/>
      <c r="S10" s="15"/>
    </row>
    <row r="11" spans="1:19" s="32" customFormat="1" ht="37.15" hidden="1" customHeight="1" thickBot="1" x14ac:dyDescent="0.3">
      <c r="A11" s="25">
        <f t="shared" si="1"/>
        <v>4</v>
      </c>
      <c r="B11" s="44" t="s">
        <v>6</v>
      </c>
      <c r="C11" s="45">
        <f t="shared" ref="C11:O11" si="2">SUM(C8:C10)</f>
        <v>2905</v>
      </c>
      <c r="D11" s="46">
        <f t="shared" si="2"/>
        <v>2885</v>
      </c>
      <c r="E11" s="46">
        <f t="shared" si="2"/>
        <v>2883</v>
      </c>
      <c r="F11" s="46">
        <f t="shared" si="2"/>
        <v>2863</v>
      </c>
      <c r="G11" s="46">
        <f t="shared" si="2"/>
        <v>2861</v>
      </c>
      <c r="H11" s="46">
        <f t="shared" si="2"/>
        <v>2841</v>
      </c>
      <c r="I11" s="46">
        <f t="shared" si="2"/>
        <v>2821</v>
      </c>
      <c r="J11" s="46">
        <f t="shared" si="2"/>
        <v>2837</v>
      </c>
      <c r="K11" s="46">
        <f t="shared" si="2"/>
        <v>2817</v>
      </c>
      <c r="L11" s="46">
        <f t="shared" si="2"/>
        <v>2851</v>
      </c>
      <c r="M11" s="46">
        <f t="shared" si="2"/>
        <v>2831</v>
      </c>
      <c r="N11" s="46">
        <f t="shared" si="2"/>
        <v>2865</v>
      </c>
      <c r="O11" s="47">
        <f t="shared" si="2"/>
        <v>2845</v>
      </c>
      <c r="P11" s="48">
        <f>AVERAGE(D11:O11)</f>
        <v>2850</v>
      </c>
      <c r="Q11" s="49" t="s">
        <v>7</v>
      </c>
      <c r="R11" s="15"/>
      <c r="S11" s="15"/>
    </row>
    <row r="12" spans="1:19" s="32" customFormat="1" ht="25.5" hidden="1" customHeight="1" x14ac:dyDescent="0.25">
      <c r="A12" s="25">
        <f t="shared" si="1"/>
        <v>5</v>
      </c>
      <c r="B12" s="50" t="s">
        <v>8</v>
      </c>
      <c r="C12" s="51">
        <v>2850</v>
      </c>
      <c r="D12" s="52">
        <v>2850</v>
      </c>
      <c r="E12" s="52">
        <f>D12</f>
        <v>2850</v>
      </c>
      <c r="F12" s="52">
        <f t="shared" ref="F12:O12" si="3">E12</f>
        <v>2850</v>
      </c>
      <c r="G12" s="52">
        <f t="shared" si="3"/>
        <v>2850</v>
      </c>
      <c r="H12" s="52">
        <f t="shared" si="3"/>
        <v>2850</v>
      </c>
      <c r="I12" s="52">
        <f t="shared" si="3"/>
        <v>2850</v>
      </c>
      <c r="J12" s="52">
        <f t="shared" si="3"/>
        <v>2850</v>
      </c>
      <c r="K12" s="52">
        <f t="shared" si="3"/>
        <v>2850</v>
      </c>
      <c r="L12" s="52">
        <f t="shared" si="3"/>
        <v>2850</v>
      </c>
      <c r="M12" s="52">
        <f t="shared" si="3"/>
        <v>2850</v>
      </c>
      <c r="N12" s="52">
        <f t="shared" si="3"/>
        <v>2850</v>
      </c>
      <c r="O12" s="52">
        <f t="shared" si="3"/>
        <v>2850</v>
      </c>
      <c r="P12" s="31"/>
      <c r="Q12" s="31"/>
      <c r="R12" s="15"/>
      <c r="S12" s="15"/>
    </row>
    <row r="13" spans="1:19" s="32" customFormat="1" ht="24.75" hidden="1" customHeight="1" x14ac:dyDescent="0.25">
      <c r="A13" s="25">
        <f t="shared" si="1"/>
        <v>6</v>
      </c>
      <c r="B13" s="37" t="s">
        <v>9</v>
      </c>
      <c r="C13" s="53">
        <f t="shared" ref="C13" si="4">C11-C12</f>
        <v>55</v>
      </c>
      <c r="D13" s="54">
        <f>D11-D12</f>
        <v>35</v>
      </c>
      <c r="E13" s="54">
        <f t="shared" ref="E13:O13" si="5">E11-E12</f>
        <v>33</v>
      </c>
      <c r="F13" s="54">
        <f t="shared" si="5"/>
        <v>13</v>
      </c>
      <c r="G13" s="54">
        <f t="shared" si="5"/>
        <v>11</v>
      </c>
      <c r="H13" s="54">
        <f t="shared" si="5"/>
        <v>-9</v>
      </c>
      <c r="I13" s="54">
        <f t="shared" si="5"/>
        <v>-29</v>
      </c>
      <c r="J13" s="54">
        <f t="shared" si="5"/>
        <v>-13</v>
      </c>
      <c r="K13" s="54">
        <f t="shared" si="5"/>
        <v>-33</v>
      </c>
      <c r="L13" s="54">
        <f t="shared" si="5"/>
        <v>1</v>
      </c>
      <c r="M13" s="54">
        <f t="shared" si="5"/>
        <v>-19</v>
      </c>
      <c r="N13" s="54">
        <f t="shared" si="5"/>
        <v>15</v>
      </c>
      <c r="O13" s="54">
        <f t="shared" si="5"/>
        <v>-5</v>
      </c>
      <c r="P13" s="31"/>
      <c r="Q13" s="31"/>
      <c r="R13" s="15"/>
      <c r="S13" s="15"/>
    </row>
    <row r="14" spans="1:19" s="32" customFormat="1" ht="30" hidden="1" customHeight="1" x14ac:dyDescent="0.25">
      <c r="A14" s="25">
        <f t="shared" si="1"/>
        <v>7</v>
      </c>
      <c r="B14" s="55" t="s">
        <v>10</v>
      </c>
      <c r="C14" s="56">
        <f>C13/C12</f>
        <v>1.9298245614035089E-2</v>
      </c>
      <c r="D14" s="57">
        <f>D13/D12</f>
        <v>1.2280701754385965E-2</v>
      </c>
      <c r="E14" s="57">
        <f t="shared" ref="E14:O14" si="6">E13/E12</f>
        <v>1.1578947368421053E-2</v>
      </c>
      <c r="F14" s="58">
        <f t="shared" si="6"/>
        <v>4.5614035087719294E-3</v>
      </c>
      <c r="G14" s="57">
        <f t="shared" si="6"/>
        <v>3.8596491228070177E-3</v>
      </c>
      <c r="H14" s="58">
        <f t="shared" si="6"/>
        <v>-3.1578947368421052E-3</v>
      </c>
      <c r="I14" s="58">
        <f t="shared" si="6"/>
        <v>-1.0175438596491228E-2</v>
      </c>
      <c r="J14" s="58">
        <f t="shared" si="6"/>
        <v>-4.5614035087719294E-3</v>
      </c>
      <c r="K14" s="58">
        <f t="shared" si="6"/>
        <v>-1.1578947368421053E-2</v>
      </c>
      <c r="L14" s="57">
        <f t="shared" si="6"/>
        <v>3.5087719298245611E-4</v>
      </c>
      <c r="M14" s="58">
        <f t="shared" si="6"/>
        <v>-6.6666666666666671E-3</v>
      </c>
      <c r="N14" s="57">
        <f t="shared" si="6"/>
        <v>5.263157894736842E-3</v>
      </c>
      <c r="O14" s="58">
        <f t="shared" si="6"/>
        <v>-1.7543859649122807E-3</v>
      </c>
      <c r="P14" s="31"/>
      <c r="Q14" s="31"/>
      <c r="R14" s="15"/>
      <c r="S14" s="15"/>
    </row>
    <row r="15" spans="1:19" s="1" customFormat="1" ht="15.75" thickBot="1" x14ac:dyDescent="0.3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13"/>
      <c r="Q15" s="14"/>
    </row>
    <row r="16" spans="1:19" s="15" customFormat="1" ht="26.1" customHeight="1" thickBot="1" x14ac:dyDescent="0.3">
      <c r="A16" s="9"/>
      <c r="B16" s="9"/>
      <c r="C16" s="10" t="s">
        <v>36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2"/>
      <c r="P16" s="13"/>
      <c r="Q16" s="14"/>
    </row>
    <row r="17" spans="1:19" ht="18" x14ac:dyDescent="0.25">
      <c r="A17" s="16"/>
      <c r="B17" s="17"/>
      <c r="C17" s="60">
        <v>43160</v>
      </c>
      <c r="D17" s="61">
        <v>43191</v>
      </c>
      <c r="E17" s="61">
        <v>43221</v>
      </c>
      <c r="F17" s="61">
        <v>43252</v>
      </c>
      <c r="G17" s="61">
        <v>43282</v>
      </c>
      <c r="H17" s="61">
        <v>43313</v>
      </c>
      <c r="I17" s="61">
        <v>43344</v>
      </c>
      <c r="J17" s="61">
        <v>43374</v>
      </c>
      <c r="K17" s="61">
        <v>43405</v>
      </c>
      <c r="L17" s="61">
        <v>43435</v>
      </c>
      <c r="M17" s="61">
        <v>43466</v>
      </c>
      <c r="N17" s="61">
        <v>43497</v>
      </c>
      <c r="O17" s="61">
        <v>43525</v>
      </c>
      <c r="P17" s="17"/>
      <c r="Q17" s="17"/>
      <c r="R17" s="1"/>
      <c r="S17" s="1"/>
    </row>
    <row r="18" spans="1:19" ht="18.75" thickBot="1" x14ac:dyDescent="0.3">
      <c r="A18" s="22" t="s">
        <v>1</v>
      </c>
      <c r="B18" s="17"/>
      <c r="C18" s="23" t="s">
        <v>2</v>
      </c>
      <c r="D18" s="19" t="s">
        <v>2</v>
      </c>
      <c r="E18" s="19" t="s">
        <v>2</v>
      </c>
      <c r="F18" s="19" t="s">
        <v>2</v>
      </c>
      <c r="G18" s="19" t="s">
        <v>2</v>
      </c>
      <c r="H18" s="19" t="s">
        <v>2</v>
      </c>
      <c r="I18" s="19" t="s">
        <v>2</v>
      </c>
      <c r="J18" s="19" t="s">
        <v>2</v>
      </c>
      <c r="K18" s="19" t="s">
        <v>2</v>
      </c>
      <c r="L18" s="19" t="s">
        <v>2</v>
      </c>
      <c r="M18" s="19" t="s">
        <v>2</v>
      </c>
      <c r="N18" s="19" t="s">
        <v>2</v>
      </c>
      <c r="O18" s="24" t="s">
        <v>2</v>
      </c>
      <c r="P18" s="17"/>
      <c r="Q18" s="17"/>
      <c r="R18" s="1"/>
      <c r="S18" s="1"/>
    </row>
    <row r="19" spans="1:19" s="32" customFormat="1" ht="31.5" customHeight="1" x14ac:dyDescent="0.25">
      <c r="A19" s="25">
        <v>1</v>
      </c>
      <c r="B19" s="26" t="s">
        <v>3</v>
      </c>
      <c r="C19" s="27">
        <v>2902</v>
      </c>
      <c r="D19" s="28">
        <f>C22</f>
        <v>2948</v>
      </c>
      <c r="E19" s="29">
        <f>D22</f>
        <v>2928</v>
      </c>
      <c r="F19" s="29">
        <f t="shared" ref="F19:O19" si="7">E22</f>
        <v>2974</v>
      </c>
      <c r="G19" s="29">
        <f t="shared" si="7"/>
        <v>2954</v>
      </c>
      <c r="H19" s="29">
        <f t="shared" si="7"/>
        <v>2988</v>
      </c>
      <c r="I19" s="29">
        <f t="shared" si="7"/>
        <v>2968</v>
      </c>
      <c r="J19" s="29">
        <f t="shared" si="7"/>
        <v>2948</v>
      </c>
      <c r="K19" s="29">
        <f t="shared" si="7"/>
        <v>2982</v>
      </c>
      <c r="L19" s="29">
        <f t="shared" si="7"/>
        <v>2962</v>
      </c>
      <c r="M19" s="29">
        <f t="shared" si="7"/>
        <v>2996</v>
      </c>
      <c r="N19" s="29">
        <f t="shared" si="7"/>
        <v>2976</v>
      </c>
      <c r="O19" s="35">
        <f t="shared" si="7"/>
        <v>3020</v>
      </c>
      <c r="P19" s="31"/>
      <c r="Q19" s="31"/>
      <c r="R19" s="15"/>
      <c r="S19" s="15"/>
    </row>
    <row r="20" spans="1:19" s="32" customFormat="1" ht="29.25" customHeight="1" x14ac:dyDescent="0.25">
      <c r="A20" s="25">
        <f>A19+1</f>
        <v>2</v>
      </c>
      <c r="B20" s="33" t="s">
        <v>4</v>
      </c>
      <c r="C20" s="34">
        <v>-20</v>
      </c>
      <c r="D20" s="35">
        <v>-20</v>
      </c>
      <c r="E20" s="35">
        <v>-20</v>
      </c>
      <c r="F20" s="35">
        <v>-20</v>
      </c>
      <c r="G20" s="35">
        <v>-20</v>
      </c>
      <c r="H20" s="35">
        <v>-20</v>
      </c>
      <c r="I20" s="35">
        <v>-20</v>
      </c>
      <c r="J20" s="35">
        <v>-20</v>
      </c>
      <c r="K20" s="35">
        <v>-20</v>
      </c>
      <c r="L20" s="35">
        <v>-20</v>
      </c>
      <c r="M20" s="35">
        <v>-20</v>
      </c>
      <c r="N20" s="35">
        <v>-20</v>
      </c>
      <c r="O20" s="35">
        <v>-20</v>
      </c>
      <c r="P20" s="139">
        <f>SUM(D20:O20)</f>
        <v>-240</v>
      </c>
      <c r="Q20" s="31"/>
      <c r="R20" s="15"/>
      <c r="S20" s="15"/>
    </row>
    <row r="21" spans="1:19" s="32" customFormat="1" ht="23.45" customHeight="1" x14ac:dyDescent="0.25">
      <c r="A21" s="25">
        <f t="shared" ref="A21:A26" si="8">A20+1</f>
        <v>3</v>
      </c>
      <c r="B21" s="37" t="s">
        <v>5</v>
      </c>
      <c r="C21" s="38">
        <v>66</v>
      </c>
      <c r="D21" s="39">
        <v>0</v>
      </c>
      <c r="E21" s="40">
        <v>66</v>
      </c>
      <c r="F21" s="39">
        <v>0</v>
      </c>
      <c r="G21" s="40">
        <v>54</v>
      </c>
      <c r="H21" s="39">
        <v>0</v>
      </c>
      <c r="I21" s="39">
        <v>0</v>
      </c>
      <c r="J21" s="40">
        <v>54</v>
      </c>
      <c r="K21" s="39">
        <v>0</v>
      </c>
      <c r="L21" s="40">
        <v>54</v>
      </c>
      <c r="M21" s="39">
        <v>0</v>
      </c>
      <c r="N21" s="40">
        <v>64</v>
      </c>
      <c r="O21" s="39">
        <v>0</v>
      </c>
      <c r="P21" s="42">
        <f>SUM(D21:O21)</f>
        <v>292</v>
      </c>
      <c r="Q21" s="43"/>
      <c r="R21" s="15"/>
      <c r="S21" s="15"/>
    </row>
    <row r="22" spans="1:19" s="32" customFormat="1" ht="37.15" customHeight="1" thickBot="1" x14ac:dyDescent="0.3">
      <c r="A22" s="25">
        <f t="shared" si="8"/>
        <v>4</v>
      </c>
      <c r="B22" s="44" t="s">
        <v>6</v>
      </c>
      <c r="C22" s="45">
        <f t="shared" ref="C22:O22" si="9">SUM(C19:C21)</f>
        <v>2948</v>
      </c>
      <c r="D22" s="46">
        <f t="shared" si="9"/>
        <v>2928</v>
      </c>
      <c r="E22" s="46">
        <f t="shared" si="9"/>
        <v>2974</v>
      </c>
      <c r="F22" s="46">
        <f t="shared" si="9"/>
        <v>2954</v>
      </c>
      <c r="G22" s="46">
        <f t="shared" si="9"/>
        <v>2988</v>
      </c>
      <c r="H22" s="46">
        <f t="shared" si="9"/>
        <v>2968</v>
      </c>
      <c r="I22" s="46">
        <f t="shared" si="9"/>
        <v>2948</v>
      </c>
      <c r="J22" s="46">
        <f t="shared" si="9"/>
        <v>2982</v>
      </c>
      <c r="K22" s="46">
        <f t="shared" si="9"/>
        <v>2962</v>
      </c>
      <c r="L22" s="46">
        <f t="shared" si="9"/>
        <v>2996</v>
      </c>
      <c r="M22" s="46">
        <f t="shared" si="9"/>
        <v>2976</v>
      </c>
      <c r="N22" s="46">
        <f t="shared" si="9"/>
        <v>3020</v>
      </c>
      <c r="O22" s="140">
        <f t="shared" si="9"/>
        <v>3000</v>
      </c>
      <c r="P22" s="137"/>
      <c r="Q22" s="138"/>
      <c r="R22" s="15"/>
      <c r="S22" s="15"/>
    </row>
    <row r="23" spans="1:19" s="32" customFormat="1" ht="25.5" customHeight="1" x14ac:dyDescent="0.25">
      <c r="A23" s="25">
        <f t="shared" si="8"/>
        <v>5</v>
      </c>
      <c r="B23" s="50" t="s">
        <v>8</v>
      </c>
      <c r="C23" s="51">
        <v>2850</v>
      </c>
      <c r="D23" s="52">
        <v>3000</v>
      </c>
      <c r="E23" s="52">
        <f>D23</f>
        <v>3000</v>
      </c>
      <c r="F23" s="52">
        <f t="shared" ref="F23:O23" si="10">E23</f>
        <v>3000</v>
      </c>
      <c r="G23" s="52">
        <f t="shared" si="10"/>
        <v>3000</v>
      </c>
      <c r="H23" s="52">
        <f t="shared" si="10"/>
        <v>3000</v>
      </c>
      <c r="I23" s="52">
        <f t="shared" si="10"/>
        <v>3000</v>
      </c>
      <c r="J23" s="52">
        <f t="shared" si="10"/>
        <v>3000</v>
      </c>
      <c r="K23" s="52">
        <f t="shared" si="10"/>
        <v>3000</v>
      </c>
      <c r="L23" s="52">
        <f t="shared" si="10"/>
        <v>3000</v>
      </c>
      <c r="M23" s="52">
        <f t="shared" si="10"/>
        <v>3000</v>
      </c>
      <c r="N23" s="52">
        <f t="shared" si="10"/>
        <v>3000</v>
      </c>
      <c r="O23" s="52">
        <f t="shared" si="10"/>
        <v>3000</v>
      </c>
      <c r="P23" s="31"/>
      <c r="Q23" s="31"/>
      <c r="R23" s="15"/>
      <c r="S23" s="15"/>
    </row>
    <row r="24" spans="1:19" s="32" customFormat="1" ht="24.75" customHeight="1" x14ac:dyDescent="0.25">
      <c r="A24" s="25">
        <f t="shared" si="8"/>
        <v>6</v>
      </c>
      <c r="B24" s="37" t="s">
        <v>9</v>
      </c>
      <c r="C24" s="53">
        <f t="shared" ref="C24" si="11">C22-C23</f>
        <v>98</v>
      </c>
      <c r="D24" s="54">
        <f>D22-D23</f>
        <v>-72</v>
      </c>
      <c r="E24" s="54">
        <f t="shared" ref="E24:O24" si="12">E22-E23</f>
        <v>-26</v>
      </c>
      <c r="F24" s="54">
        <f t="shared" si="12"/>
        <v>-46</v>
      </c>
      <c r="G24" s="54">
        <f t="shared" si="12"/>
        <v>-12</v>
      </c>
      <c r="H24" s="54">
        <f t="shared" si="12"/>
        <v>-32</v>
      </c>
      <c r="I24" s="54">
        <f t="shared" si="12"/>
        <v>-52</v>
      </c>
      <c r="J24" s="54">
        <f t="shared" si="12"/>
        <v>-18</v>
      </c>
      <c r="K24" s="54">
        <f t="shared" si="12"/>
        <v>-38</v>
      </c>
      <c r="L24" s="54">
        <f t="shared" si="12"/>
        <v>-4</v>
      </c>
      <c r="M24" s="54">
        <f t="shared" si="12"/>
        <v>-24</v>
      </c>
      <c r="N24" s="54">
        <f t="shared" si="12"/>
        <v>20</v>
      </c>
      <c r="O24" s="54">
        <f t="shared" si="12"/>
        <v>0</v>
      </c>
      <c r="P24" s="31"/>
      <c r="Q24" s="31"/>
      <c r="R24" s="15"/>
      <c r="S24" s="15"/>
    </row>
    <row r="25" spans="1:19" s="32" customFormat="1" ht="30" customHeight="1" x14ac:dyDescent="0.25">
      <c r="A25" s="25">
        <f t="shared" si="8"/>
        <v>7</v>
      </c>
      <c r="B25" s="62" t="s">
        <v>10</v>
      </c>
      <c r="C25" s="56">
        <f>C24/C23</f>
        <v>3.43859649122807E-2</v>
      </c>
      <c r="D25" s="57">
        <f>D24/D23</f>
        <v>-2.4E-2</v>
      </c>
      <c r="E25" s="57">
        <f t="shared" ref="E25:O25" si="13">E24/E23</f>
        <v>-8.6666666666666663E-3</v>
      </c>
      <c r="F25" s="58">
        <f t="shared" si="13"/>
        <v>-1.5333333333333332E-2</v>
      </c>
      <c r="G25" s="57">
        <f t="shared" si="13"/>
        <v>-4.0000000000000001E-3</v>
      </c>
      <c r="H25" s="58">
        <f t="shared" si="13"/>
        <v>-1.0666666666666666E-2</v>
      </c>
      <c r="I25" s="58">
        <f t="shared" si="13"/>
        <v>-1.7333333333333333E-2</v>
      </c>
      <c r="J25" s="58">
        <f t="shared" si="13"/>
        <v>-6.0000000000000001E-3</v>
      </c>
      <c r="K25" s="58">
        <f t="shared" si="13"/>
        <v>-1.2666666666666666E-2</v>
      </c>
      <c r="L25" s="57">
        <f t="shared" si="13"/>
        <v>-1.3333333333333333E-3</v>
      </c>
      <c r="M25" s="58">
        <f t="shared" si="13"/>
        <v>-8.0000000000000002E-3</v>
      </c>
      <c r="N25" s="57">
        <f t="shared" si="13"/>
        <v>6.6666666666666671E-3</v>
      </c>
      <c r="O25" s="58">
        <f t="shared" si="13"/>
        <v>0</v>
      </c>
      <c r="P25" s="31"/>
      <c r="Q25" s="31"/>
      <c r="R25" s="15"/>
      <c r="S25" s="15"/>
    </row>
    <row r="26" spans="1:19" s="67" customFormat="1" ht="19.899999999999999" customHeight="1" x14ac:dyDescent="0.25">
      <c r="A26" s="25">
        <f t="shared" si="8"/>
        <v>8</v>
      </c>
      <c r="B26" s="63" t="s">
        <v>11</v>
      </c>
      <c r="C26" s="64"/>
      <c r="D26" s="64"/>
      <c r="E26" s="64"/>
      <c r="F26" s="65"/>
      <c r="G26" s="64"/>
      <c r="H26" s="65"/>
      <c r="I26" s="65"/>
      <c r="J26" s="65"/>
      <c r="K26" s="65"/>
      <c r="L26" s="64"/>
      <c r="M26" s="65"/>
      <c r="N26" s="64"/>
      <c r="O26" s="65"/>
      <c r="P26" s="66"/>
      <c r="Q26" s="66"/>
    </row>
    <row r="27" spans="1:19" s="67" customFormat="1" ht="19.899999999999999" customHeight="1" x14ac:dyDescent="0.25">
      <c r="A27" s="68"/>
      <c r="B27" s="69"/>
      <c r="C27" s="70"/>
      <c r="D27" s="70"/>
      <c r="E27" s="70"/>
      <c r="F27" s="71"/>
      <c r="G27" s="70"/>
      <c r="H27" s="71"/>
      <c r="I27" s="71"/>
      <c r="J27" s="71"/>
      <c r="K27" s="71"/>
      <c r="L27" s="70"/>
      <c r="M27" s="71"/>
      <c r="N27" s="70"/>
      <c r="O27" s="71"/>
      <c r="P27" s="66"/>
      <c r="Q27" s="66"/>
    </row>
    <row r="28" spans="1:19" s="32" customFormat="1" ht="37.15" hidden="1" customHeight="1" thickBot="1" x14ac:dyDescent="0.3">
      <c r="A28" s="72">
        <f>A26+1</f>
        <v>9</v>
      </c>
      <c r="B28" s="44" t="s">
        <v>12</v>
      </c>
      <c r="C28" s="45">
        <f t="shared" ref="C28:O28" si="14">C22-C11</f>
        <v>43</v>
      </c>
      <c r="D28" s="46">
        <f t="shared" si="14"/>
        <v>43</v>
      </c>
      <c r="E28" s="46">
        <f t="shared" si="14"/>
        <v>91</v>
      </c>
      <c r="F28" s="46">
        <f t="shared" si="14"/>
        <v>91</v>
      </c>
      <c r="G28" s="46">
        <f t="shared" si="14"/>
        <v>127</v>
      </c>
      <c r="H28" s="46">
        <f t="shared" si="14"/>
        <v>127</v>
      </c>
      <c r="I28" s="46">
        <f t="shared" si="14"/>
        <v>127</v>
      </c>
      <c r="J28" s="46">
        <f t="shared" si="14"/>
        <v>145</v>
      </c>
      <c r="K28" s="46">
        <f t="shared" si="14"/>
        <v>145</v>
      </c>
      <c r="L28" s="46">
        <f t="shared" si="14"/>
        <v>145</v>
      </c>
      <c r="M28" s="46">
        <f t="shared" si="14"/>
        <v>145</v>
      </c>
      <c r="N28" s="46">
        <f t="shared" si="14"/>
        <v>155</v>
      </c>
      <c r="O28" s="46">
        <f t="shared" si="14"/>
        <v>155</v>
      </c>
      <c r="P28" s="73"/>
      <c r="Q28" s="73"/>
      <c r="R28" s="15"/>
      <c r="S28" s="15"/>
    </row>
    <row r="29" spans="1:19" s="67" customFormat="1" ht="19.899999999999999" hidden="1" customHeight="1" x14ac:dyDescent="0.25">
      <c r="A29" s="74"/>
      <c r="B29" s="69"/>
      <c r="C29" s="70"/>
      <c r="D29" s="70"/>
      <c r="E29" s="70"/>
      <c r="F29" s="71"/>
      <c r="G29" s="70"/>
      <c r="H29" s="71"/>
      <c r="I29" s="71"/>
      <c r="J29" s="71"/>
      <c r="K29" s="71"/>
      <c r="L29" s="70"/>
      <c r="M29" s="71"/>
      <c r="N29" s="70"/>
      <c r="O29" s="71"/>
      <c r="P29" s="73"/>
      <c r="Q29" s="73"/>
    </row>
    <row r="30" spans="1:19" s="67" customFormat="1" ht="19.899999999999999" hidden="1" customHeight="1" x14ac:dyDescent="0.25">
      <c r="A30" s="75"/>
      <c r="B30" s="69"/>
      <c r="C30" s="70"/>
      <c r="D30" s="70"/>
      <c r="E30" s="70"/>
      <c r="F30" s="71"/>
      <c r="G30" s="70"/>
      <c r="H30" s="71"/>
      <c r="I30" s="71"/>
      <c r="J30" s="71"/>
      <c r="K30" s="71"/>
      <c r="L30" s="70"/>
      <c r="M30" s="71"/>
      <c r="N30" s="70"/>
      <c r="O30" s="71"/>
      <c r="P30" s="66"/>
      <c r="Q30" s="66"/>
    </row>
    <row r="31" spans="1:19" s="67" customFormat="1" ht="19.899999999999999" hidden="1" customHeight="1" x14ac:dyDescent="0.25">
      <c r="A31" s="75"/>
      <c r="B31" s="76"/>
      <c r="C31" s="70"/>
      <c r="D31" s="70"/>
      <c r="E31" s="70"/>
      <c r="F31" s="71"/>
      <c r="G31" s="70"/>
      <c r="H31" s="71"/>
      <c r="I31" s="71"/>
      <c r="J31" s="71"/>
      <c r="K31" s="71"/>
      <c r="L31" s="70"/>
      <c r="M31" s="71"/>
      <c r="N31" s="70"/>
      <c r="O31" s="71"/>
      <c r="P31" s="66"/>
      <c r="Q31" s="3"/>
    </row>
    <row r="32" spans="1:19" ht="23.25" x14ac:dyDescent="0.25">
      <c r="A32" s="77" t="s">
        <v>13</v>
      </c>
      <c r="B32" s="78"/>
      <c r="C32" s="70"/>
      <c r="D32" s="66"/>
      <c r="E32" s="70"/>
      <c r="F32" s="71"/>
      <c r="G32" s="70"/>
      <c r="H32" s="71"/>
      <c r="I32" s="71"/>
      <c r="J32" s="71"/>
      <c r="K32" s="71"/>
      <c r="L32" s="70"/>
      <c r="M32" s="71"/>
      <c r="N32" s="70"/>
      <c r="O32" s="71"/>
      <c r="P32" s="66"/>
      <c r="Q32" s="59"/>
    </row>
    <row r="33" spans="1:17" ht="23.25" x14ac:dyDescent="0.25">
      <c r="A33" s="77"/>
      <c r="B33" s="78"/>
      <c r="C33" s="70"/>
      <c r="D33" s="66"/>
      <c r="E33" s="70"/>
      <c r="F33" s="71"/>
      <c r="G33" s="70"/>
      <c r="H33" s="71"/>
      <c r="I33" s="71"/>
      <c r="J33" s="71"/>
      <c r="K33" s="71"/>
      <c r="L33" s="70"/>
      <c r="M33" s="71"/>
      <c r="N33" s="70"/>
      <c r="O33" s="71"/>
      <c r="P33" s="66"/>
      <c r="Q33" s="59"/>
    </row>
    <row r="34" spans="1:17" ht="18.75" thickBot="1" x14ac:dyDescent="0.3">
      <c r="A34" s="79"/>
      <c r="B34" s="80"/>
      <c r="C34" s="70"/>
      <c r="D34" s="61">
        <v>43191</v>
      </c>
      <c r="E34" s="61">
        <v>43221</v>
      </c>
      <c r="F34" s="61">
        <v>43252</v>
      </c>
      <c r="G34" s="61">
        <v>43282</v>
      </c>
      <c r="H34" s="61">
        <v>43313</v>
      </c>
      <c r="I34" s="61">
        <v>43344</v>
      </c>
      <c r="J34" s="61">
        <v>43374</v>
      </c>
      <c r="K34" s="61">
        <v>43405</v>
      </c>
      <c r="L34" s="61">
        <v>43435</v>
      </c>
      <c r="M34" s="61">
        <v>43466</v>
      </c>
      <c r="N34" s="61">
        <v>43497</v>
      </c>
      <c r="O34" s="61">
        <v>43525</v>
      </c>
      <c r="P34" s="20" t="s">
        <v>0</v>
      </c>
      <c r="Q34" s="20" t="s">
        <v>33</v>
      </c>
    </row>
    <row r="35" spans="1:17" ht="18.75" hidden="1" thickBot="1" x14ac:dyDescent="0.3">
      <c r="A35" s="75"/>
      <c r="B35" s="76"/>
      <c r="C35" s="70"/>
      <c r="D35" s="70"/>
      <c r="E35" s="70"/>
      <c r="F35" s="71"/>
      <c r="G35" s="70"/>
      <c r="H35" s="71"/>
      <c r="I35" s="71"/>
      <c r="J35" s="71"/>
      <c r="K35" s="71"/>
      <c r="L35" s="70"/>
      <c r="M35" s="71"/>
      <c r="N35" s="70"/>
      <c r="O35" s="71"/>
      <c r="P35" s="66"/>
      <c r="Q35" s="59"/>
    </row>
    <row r="36" spans="1:17" ht="18.75" thickBot="1" x14ac:dyDescent="0.3">
      <c r="A36" s="75"/>
      <c r="B36" s="81"/>
      <c r="C36" s="82"/>
      <c r="D36" s="83" t="s">
        <v>31</v>
      </c>
      <c r="E36" s="84"/>
      <c r="F36" s="85"/>
      <c r="G36" s="84"/>
      <c r="H36" s="85"/>
      <c r="I36" s="85"/>
      <c r="J36" s="85"/>
      <c r="K36" s="85"/>
      <c r="L36" s="84"/>
      <c r="M36" s="85"/>
      <c r="N36" s="84"/>
      <c r="O36" s="86"/>
      <c r="P36" s="66"/>
      <c r="Q36" s="59"/>
    </row>
    <row r="37" spans="1:17" ht="26.25" hidden="1" customHeight="1" x14ac:dyDescent="0.25">
      <c r="A37" s="72">
        <f>A28+1</f>
        <v>10</v>
      </c>
      <c r="B37" s="87"/>
      <c r="C37" s="88" t="s">
        <v>14</v>
      </c>
      <c r="D37" s="89">
        <f>C21-C10</f>
        <v>43</v>
      </c>
      <c r="E37" s="90">
        <v>0</v>
      </c>
      <c r="F37" s="90">
        <v>0</v>
      </c>
      <c r="G37" s="90">
        <v>0</v>
      </c>
      <c r="H37" s="90">
        <v>0</v>
      </c>
      <c r="I37" s="90">
        <v>0</v>
      </c>
      <c r="J37" s="90">
        <v>0</v>
      </c>
      <c r="K37" s="90">
        <v>0</v>
      </c>
      <c r="L37" s="90">
        <v>0</v>
      </c>
      <c r="M37" s="90">
        <v>0</v>
      </c>
      <c r="N37" s="90">
        <v>0</v>
      </c>
      <c r="O37" s="90">
        <v>0</v>
      </c>
      <c r="P37" s="91">
        <f>SUM(D37:O37)</f>
        <v>43</v>
      </c>
      <c r="Q37" s="59"/>
    </row>
    <row r="38" spans="1:17" ht="26.25" hidden="1" customHeight="1" x14ac:dyDescent="0.25">
      <c r="A38" s="72">
        <f>A37+1</f>
        <v>11</v>
      </c>
      <c r="B38" s="87"/>
      <c r="C38" s="88" t="s">
        <v>15</v>
      </c>
      <c r="D38" s="92">
        <v>0.115</v>
      </c>
      <c r="E38" s="92">
        <v>0.115</v>
      </c>
      <c r="F38" s="92">
        <v>0.115</v>
      </c>
      <c r="G38" s="92">
        <v>0.115</v>
      </c>
      <c r="H38" s="92">
        <v>0.115</v>
      </c>
      <c r="I38" s="92">
        <v>0.11700000000000001</v>
      </c>
      <c r="J38" s="92">
        <v>0.11700000000000001</v>
      </c>
      <c r="K38" s="92">
        <v>0.11700000000000001</v>
      </c>
      <c r="L38" s="92">
        <v>0.11700000000000001</v>
      </c>
      <c r="M38" s="92">
        <v>0.11700000000000001</v>
      </c>
      <c r="N38" s="92">
        <v>0.11700000000000001</v>
      </c>
      <c r="O38" s="92">
        <v>0.11700000000000001</v>
      </c>
      <c r="P38" s="93"/>
      <c r="Q38" s="59"/>
    </row>
    <row r="39" spans="1:17" ht="26.25" hidden="1" customHeight="1" x14ac:dyDescent="0.25">
      <c r="A39" s="72">
        <f t="shared" ref="A39:A47" si="15">A38+1</f>
        <v>12</v>
      </c>
      <c r="B39" s="87"/>
      <c r="C39" s="94" t="s">
        <v>16</v>
      </c>
      <c r="D39" s="95">
        <f>D38</f>
        <v>0.115</v>
      </c>
      <c r="E39" s="95">
        <f>D39+D38</f>
        <v>0.23</v>
      </c>
      <c r="F39" s="95">
        <f>E39+E38</f>
        <v>0.34500000000000003</v>
      </c>
      <c r="G39" s="95">
        <f>F39+F38</f>
        <v>0.46</v>
      </c>
      <c r="H39" s="95">
        <f t="shared" ref="H39:O39" si="16">G39+G38</f>
        <v>0.57500000000000007</v>
      </c>
      <c r="I39" s="95">
        <f t="shared" si="16"/>
        <v>0.69000000000000006</v>
      </c>
      <c r="J39" s="95">
        <f t="shared" si="16"/>
        <v>0.80700000000000005</v>
      </c>
      <c r="K39" s="95">
        <f t="shared" si="16"/>
        <v>0.92400000000000004</v>
      </c>
      <c r="L39" s="95">
        <f t="shared" si="16"/>
        <v>1.0410000000000001</v>
      </c>
      <c r="M39" s="95">
        <f t="shared" si="16"/>
        <v>1.1580000000000001</v>
      </c>
      <c r="N39" s="95">
        <f t="shared" si="16"/>
        <v>1.2750000000000001</v>
      </c>
      <c r="O39" s="95">
        <f t="shared" si="16"/>
        <v>1.3920000000000001</v>
      </c>
      <c r="P39" s="96">
        <f>O39</f>
        <v>1.3920000000000001</v>
      </c>
      <c r="Q39" s="59"/>
    </row>
    <row r="40" spans="1:17" ht="18.75" hidden="1" thickBot="1" x14ac:dyDescent="0.3">
      <c r="A40" s="97"/>
      <c r="B40" s="66"/>
      <c r="C40" s="98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59"/>
    </row>
    <row r="41" spans="1:17" ht="18.75" hidden="1" thickBot="1" x14ac:dyDescent="0.3">
      <c r="A41" s="100"/>
      <c r="B41" s="81"/>
      <c r="C41" s="82"/>
      <c r="D41" s="83" t="s">
        <v>17</v>
      </c>
      <c r="E41" s="84"/>
      <c r="F41" s="85"/>
      <c r="G41" s="84"/>
      <c r="H41" s="85"/>
      <c r="I41" s="85"/>
      <c r="J41" s="85"/>
      <c r="K41" s="85"/>
      <c r="L41" s="84"/>
      <c r="M41" s="85"/>
      <c r="N41" s="84"/>
      <c r="O41" s="86"/>
      <c r="P41" s="66"/>
      <c r="Q41" s="59"/>
    </row>
    <row r="42" spans="1:17" ht="26.25" hidden="1" customHeight="1" x14ac:dyDescent="0.25">
      <c r="A42" s="72">
        <f>A39+1</f>
        <v>13</v>
      </c>
      <c r="B42" s="87"/>
      <c r="C42" s="88" t="s">
        <v>18</v>
      </c>
      <c r="D42" s="101">
        <v>0</v>
      </c>
      <c r="E42" s="89">
        <f t="shared" ref="E42:O42" si="17">E21-E10</f>
        <v>48</v>
      </c>
      <c r="F42" s="101">
        <f t="shared" si="17"/>
        <v>0</v>
      </c>
      <c r="G42" s="89">
        <f t="shared" si="17"/>
        <v>36</v>
      </c>
      <c r="H42" s="101">
        <f t="shared" si="17"/>
        <v>0</v>
      </c>
      <c r="I42" s="101">
        <f t="shared" si="17"/>
        <v>0</v>
      </c>
      <c r="J42" s="89">
        <f t="shared" si="17"/>
        <v>18</v>
      </c>
      <c r="K42" s="101">
        <f t="shared" si="17"/>
        <v>0</v>
      </c>
      <c r="L42" s="101">
        <f t="shared" si="17"/>
        <v>0</v>
      </c>
      <c r="M42" s="101">
        <f t="shared" si="17"/>
        <v>0</v>
      </c>
      <c r="N42" s="89">
        <f t="shared" si="17"/>
        <v>10</v>
      </c>
      <c r="O42" s="101">
        <f t="shared" si="17"/>
        <v>0</v>
      </c>
      <c r="P42" s="91">
        <f>SUM(D42:O42)</f>
        <v>112</v>
      </c>
      <c r="Q42" s="59"/>
    </row>
    <row r="43" spans="1:17" ht="26.25" hidden="1" customHeight="1" x14ac:dyDescent="0.25">
      <c r="A43" s="72">
        <f t="shared" si="15"/>
        <v>14</v>
      </c>
      <c r="B43" s="102"/>
      <c r="C43" s="103" t="s">
        <v>19</v>
      </c>
      <c r="D43" s="92">
        <v>0</v>
      </c>
      <c r="E43" s="92">
        <v>0.128</v>
      </c>
      <c r="F43" s="92">
        <v>0.128</v>
      </c>
      <c r="G43" s="92">
        <v>0.224</v>
      </c>
      <c r="H43" s="92">
        <v>0.224</v>
      </c>
      <c r="I43" s="92">
        <v>0.224</v>
      </c>
      <c r="J43" s="92">
        <v>0.27200000000000002</v>
      </c>
      <c r="K43" s="92">
        <v>0.27200000000000002</v>
      </c>
      <c r="L43" s="92">
        <v>0.27200000000000002</v>
      </c>
      <c r="M43" s="92">
        <v>0.27200000000000002</v>
      </c>
      <c r="N43" s="92">
        <v>0.29899999999999999</v>
      </c>
      <c r="O43" s="92">
        <v>0.29899999999999999</v>
      </c>
      <c r="P43" s="93"/>
      <c r="Q43" s="59"/>
    </row>
    <row r="44" spans="1:17" ht="26.25" hidden="1" customHeight="1" x14ac:dyDescent="0.25">
      <c r="A44" s="72">
        <f t="shared" si="15"/>
        <v>15</v>
      </c>
      <c r="B44" s="102"/>
      <c r="C44" s="104" t="s">
        <v>20</v>
      </c>
      <c r="D44" s="95">
        <f>D91</f>
        <v>0</v>
      </c>
      <c r="E44" s="95">
        <f>E43+D44</f>
        <v>0.128</v>
      </c>
      <c r="F44" s="95">
        <f>E44+F43</f>
        <v>0.25600000000000001</v>
      </c>
      <c r="G44" s="95">
        <f t="shared" ref="G44:O44" si="18">F44+G43</f>
        <v>0.48</v>
      </c>
      <c r="H44" s="95">
        <f t="shared" si="18"/>
        <v>0.70399999999999996</v>
      </c>
      <c r="I44" s="95">
        <f t="shared" si="18"/>
        <v>0.92799999999999994</v>
      </c>
      <c r="J44" s="95">
        <f t="shared" si="18"/>
        <v>1.2</v>
      </c>
      <c r="K44" s="95">
        <f t="shared" si="18"/>
        <v>1.472</v>
      </c>
      <c r="L44" s="95">
        <f t="shared" si="18"/>
        <v>1.744</v>
      </c>
      <c r="M44" s="95">
        <f t="shared" si="18"/>
        <v>2.016</v>
      </c>
      <c r="N44" s="95">
        <f t="shared" si="18"/>
        <v>2.3149999999999999</v>
      </c>
      <c r="O44" s="95">
        <f t="shared" si="18"/>
        <v>2.6139999999999999</v>
      </c>
      <c r="P44" s="96">
        <f>O44</f>
        <v>2.6139999999999999</v>
      </c>
      <c r="Q44" s="59"/>
    </row>
    <row r="45" spans="1:17" ht="18" hidden="1" x14ac:dyDescent="0.25">
      <c r="A45" s="72"/>
      <c r="B45" s="102"/>
      <c r="C45" s="103"/>
      <c r="D45" s="105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92"/>
      <c r="P45" s="93"/>
      <c r="Q45" s="59"/>
    </row>
    <row r="46" spans="1:17" ht="26.25" hidden="1" customHeight="1" x14ac:dyDescent="0.25">
      <c r="A46" s="72">
        <f>A44+1</f>
        <v>16</v>
      </c>
      <c r="B46" s="102"/>
      <c r="C46" s="104" t="s">
        <v>21</v>
      </c>
      <c r="D46" s="107">
        <f t="shared" ref="D46:O46" si="19">D38+D43</f>
        <v>0.115</v>
      </c>
      <c r="E46" s="107">
        <f t="shared" si="19"/>
        <v>0.24299999999999999</v>
      </c>
      <c r="F46" s="107">
        <f t="shared" si="19"/>
        <v>0.24299999999999999</v>
      </c>
      <c r="G46" s="107">
        <f t="shared" si="19"/>
        <v>0.33900000000000002</v>
      </c>
      <c r="H46" s="107">
        <f t="shared" si="19"/>
        <v>0.33900000000000002</v>
      </c>
      <c r="I46" s="107">
        <f t="shared" si="19"/>
        <v>0.34100000000000003</v>
      </c>
      <c r="J46" s="107">
        <f t="shared" si="19"/>
        <v>0.38900000000000001</v>
      </c>
      <c r="K46" s="107">
        <f t="shared" si="19"/>
        <v>0.38900000000000001</v>
      </c>
      <c r="L46" s="107">
        <f t="shared" si="19"/>
        <v>0.38900000000000001</v>
      </c>
      <c r="M46" s="107">
        <f t="shared" si="19"/>
        <v>0.38900000000000001</v>
      </c>
      <c r="N46" s="107">
        <f t="shared" si="19"/>
        <v>0.41599999999999998</v>
      </c>
      <c r="O46" s="107">
        <f t="shared" si="19"/>
        <v>0.41599999999999998</v>
      </c>
      <c r="P46" s="96"/>
      <c r="Q46" s="59"/>
    </row>
    <row r="47" spans="1:17" ht="26.25" hidden="1" customHeight="1" x14ac:dyDescent="0.25">
      <c r="A47" s="72">
        <f t="shared" si="15"/>
        <v>17</v>
      </c>
      <c r="B47" s="102"/>
      <c r="C47" s="104" t="s">
        <v>22</v>
      </c>
      <c r="D47" s="107">
        <f t="shared" ref="D47:O47" si="20">D44+D39</f>
        <v>0.115</v>
      </c>
      <c r="E47" s="107">
        <f t="shared" si="20"/>
        <v>0.35799999999999998</v>
      </c>
      <c r="F47" s="107">
        <f t="shared" si="20"/>
        <v>0.60099999999999998</v>
      </c>
      <c r="G47" s="107">
        <f t="shared" si="20"/>
        <v>0.94</v>
      </c>
      <c r="H47" s="107">
        <f t="shared" si="20"/>
        <v>1.2789999999999999</v>
      </c>
      <c r="I47" s="107">
        <f t="shared" si="20"/>
        <v>1.6179999999999999</v>
      </c>
      <c r="J47" s="107">
        <f t="shared" si="20"/>
        <v>2.0070000000000001</v>
      </c>
      <c r="K47" s="107">
        <f t="shared" si="20"/>
        <v>2.3959999999999999</v>
      </c>
      <c r="L47" s="107">
        <f t="shared" si="20"/>
        <v>2.7850000000000001</v>
      </c>
      <c r="M47" s="107">
        <f t="shared" si="20"/>
        <v>3.1740000000000004</v>
      </c>
      <c r="N47" s="107">
        <f t="shared" si="20"/>
        <v>3.59</v>
      </c>
      <c r="O47" s="107">
        <f t="shared" si="20"/>
        <v>4.0060000000000002</v>
      </c>
      <c r="P47" s="96">
        <f>P39+P148+P44</f>
        <v>4.0060000000000002</v>
      </c>
      <c r="Q47" s="59"/>
    </row>
    <row r="48" spans="1:17" s="133" customFormat="1" ht="26.25" hidden="1" customHeight="1" x14ac:dyDescent="0.25">
      <c r="A48" s="127"/>
      <c r="B48" s="128"/>
      <c r="C48" s="129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1"/>
      <c r="Q48" s="132"/>
    </row>
    <row r="49" spans="1:17" s="133" customFormat="1" ht="26.25" customHeight="1" x14ac:dyDescent="0.25">
      <c r="A49" s="127">
        <v>9</v>
      </c>
      <c r="B49" s="102"/>
      <c r="C49" s="104" t="s">
        <v>21</v>
      </c>
      <c r="D49" s="130">
        <f>+D38+D43</f>
        <v>0.115</v>
      </c>
      <c r="E49" s="130">
        <f t="shared" ref="E49:O49" si="21">+E38+E43</f>
        <v>0.24299999999999999</v>
      </c>
      <c r="F49" s="130">
        <f t="shared" si="21"/>
        <v>0.24299999999999999</v>
      </c>
      <c r="G49" s="130">
        <f t="shared" si="21"/>
        <v>0.33900000000000002</v>
      </c>
      <c r="H49" s="130">
        <f t="shared" si="21"/>
        <v>0.33900000000000002</v>
      </c>
      <c r="I49" s="130">
        <f t="shared" si="21"/>
        <v>0.34100000000000003</v>
      </c>
      <c r="J49" s="130">
        <f t="shared" si="21"/>
        <v>0.38900000000000001</v>
      </c>
      <c r="K49" s="130">
        <f t="shared" si="21"/>
        <v>0.38900000000000001</v>
      </c>
      <c r="L49" s="130">
        <f t="shared" si="21"/>
        <v>0.38900000000000001</v>
      </c>
      <c r="M49" s="130">
        <f t="shared" si="21"/>
        <v>0.38900000000000001</v>
      </c>
      <c r="N49" s="130">
        <f t="shared" si="21"/>
        <v>0.41599999999999998</v>
      </c>
      <c r="O49" s="130">
        <f t="shared" si="21"/>
        <v>0.41599999999999998</v>
      </c>
      <c r="P49" s="96"/>
      <c r="Q49" s="132"/>
    </row>
    <row r="50" spans="1:17" s="133" customFormat="1" ht="26.25" customHeight="1" x14ac:dyDescent="0.25">
      <c r="A50" s="127">
        <v>10</v>
      </c>
      <c r="B50" s="102"/>
      <c r="C50" s="104" t="s">
        <v>22</v>
      </c>
      <c r="D50" s="130">
        <f>+D49</f>
        <v>0.115</v>
      </c>
      <c r="E50" s="130">
        <f>+E49+D50</f>
        <v>0.35799999999999998</v>
      </c>
      <c r="F50" s="130">
        <f t="shared" ref="F50:O50" si="22">+F49+E50</f>
        <v>0.60099999999999998</v>
      </c>
      <c r="G50" s="130">
        <f t="shared" si="22"/>
        <v>0.94</v>
      </c>
      <c r="H50" s="130">
        <f t="shared" si="22"/>
        <v>1.2789999999999999</v>
      </c>
      <c r="I50" s="130">
        <f>+I49+H50-0.002</f>
        <v>1.6179999999999999</v>
      </c>
      <c r="J50" s="130">
        <f t="shared" si="22"/>
        <v>2.0069999999999997</v>
      </c>
      <c r="K50" s="130">
        <f t="shared" si="22"/>
        <v>2.3959999999999999</v>
      </c>
      <c r="L50" s="130">
        <f t="shared" si="22"/>
        <v>2.7850000000000001</v>
      </c>
      <c r="M50" s="130">
        <f t="shared" si="22"/>
        <v>3.1740000000000004</v>
      </c>
      <c r="N50" s="130">
        <f t="shared" si="22"/>
        <v>3.5900000000000003</v>
      </c>
      <c r="O50" s="130">
        <f t="shared" si="22"/>
        <v>4.0060000000000002</v>
      </c>
      <c r="P50" s="134">
        <f>O50</f>
        <v>4.0060000000000002</v>
      </c>
      <c r="Q50" s="134">
        <f>+P50+0.9</f>
        <v>4.9060000000000006</v>
      </c>
    </row>
    <row r="51" spans="1:17" s="133" customFormat="1" ht="26.25" hidden="1" customHeight="1" x14ac:dyDescent="0.25">
      <c r="A51" s="127"/>
      <c r="B51" s="128"/>
      <c r="C51" s="129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1"/>
      <c r="Q51" s="132"/>
    </row>
    <row r="52" spans="1:17" s="133" customFormat="1" ht="26.25" hidden="1" customHeight="1" x14ac:dyDescent="0.25">
      <c r="A52" s="127"/>
      <c r="B52" s="128"/>
      <c r="C52" s="129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1"/>
      <c r="Q52" s="132"/>
    </row>
    <row r="53" spans="1:17" s="133" customFormat="1" ht="26.25" hidden="1" customHeight="1" x14ac:dyDescent="0.25">
      <c r="A53" s="127"/>
      <c r="B53" s="128"/>
      <c r="C53" s="129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1"/>
      <c r="Q53" s="132"/>
    </row>
    <row r="54" spans="1:17" ht="18.75" thickBot="1" x14ac:dyDescent="0.3">
      <c r="A54" s="97"/>
      <c r="B54" s="102"/>
      <c r="C54" s="108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10"/>
      <c r="Q54" s="59"/>
    </row>
    <row r="55" spans="1:17" ht="18.75" thickBot="1" x14ac:dyDescent="0.3">
      <c r="A55" s="100"/>
      <c r="B55" s="111"/>
      <c r="C55" s="112"/>
      <c r="D55" s="83" t="s">
        <v>32</v>
      </c>
      <c r="E55" s="84"/>
      <c r="F55" s="85"/>
      <c r="G55" s="84"/>
      <c r="H55" s="85"/>
      <c r="I55" s="85"/>
      <c r="J55" s="85"/>
      <c r="K55" s="85"/>
      <c r="L55" s="84"/>
      <c r="M55" s="85"/>
      <c r="N55" s="84"/>
      <c r="O55" s="86"/>
      <c r="P55" s="113"/>
      <c r="Q55" s="59"/>
    </row>
    <row r="56" spans="1:17" ht="26.25" customHeight="1" x14ac:dyDescent="0.25">
      <c r="A56" s="72">
        <v>11</v>
      </c>
      <c r="B56" s="114"/>
      <c r="C56" s="115" t="s">
        <v>23</v>
      </c>
      <c r="D56" s="92">
        <v>8.3000000000000004E-2</v>
      </c>
      <c r="E56" s="116">
        <v>8.3000000000000004E-2</v>
      </c>
      <c r="F56" s="116">
        <v>8.3000000000000004E-2</v>
      </c>
      <c r="G56" s="116">
        <v>8.3000000000000004E-2</v>
      </c>
      <c r="H56" s="116">
        <v>8.3000000000000004E-2</v>
      </c>
      <c r="I56" s="116">
        <v>8.3000000000000004E-2</v>
      </c>
      <c r="J56" s="116">
        <v>8.3000000000000004E-2</v>
      </c>
      <c r="K56" s="116">
        <v>8.3000000000000004E-2</v>
      </c>
      <c r="L56" s="116">
        <v>8.3000000000000004E-2</v>
      </c>
      <c r="M56" s="116">
        <v>8.3000000000000004E-2</v>
      </c>
      <c r="N56" s="116">
        <v>8.3000000000000004E-2</v>
      </c>
      <c r="O56" s="116">
        <v>8.6999999999999994E-2</v>
      </c>
      <c r="P56" s="116"/>
      <c r="Q56" s="59"/>
    </row>
    <row r="57" spans="1:17" ht="26.25" customHeight="1" x14ac:dyDescent="0.35">
      <c r="A57" s="72">
        <f>A56+1</f>
        <v>12</v>
      </c>
      <c r="B57" s="114"/>
      <c r="C57" s="117" t="s">
        <v>24</v>
      </c>
      <c r="D57" s="107">
        <f>D56</f>
        <v>8.3000000000000004E-2</v>
      </c>
      <c r="E57" s="118">
        <f>E56+D57</f>
        <v>0.16600000000000001</v>
      </c>
      <c r="F57" s="118">
        <f t="shared" ref="F57:O57" si="23">F56+E57</f>
        <v>0.249</v>
      </c>
      <c r="G57" s="118">
        <f t="shared" si="23"/>
        <v>0.33200000000000002</v>
      </c>
      <c r="H57" s="118">
        <f t="shared" si="23"/>
        <v>0.41500000000000004</v>
      </c>
      <c r="I57" s="118">
        <f t="shared" si="23"/>
        <v>0.49800000000000005</v>
      </c>
      <c r="J57" s="118">
        <f t="shared" si="23"/>
        <v>0.58100000000000007</v>
      </c>
      <c r="K57" s="118">
        <f t="shared" si="23"/>
        <v>0.66400000000000003</v>
      </c>
      <c r="L57" s="118">
        <f t="shared" si="23"/>
        <v>0.747</v>
      </c>
      <c r="M57" s="118">
        <f t="shared" si="23"/>
        <v>0.83</v>
      </c>
      <c r="N57" s="118">
        <f t="shared" si="23"/>
        <v>0.91299999999999992</v>
      </c>
      <c r="O57" s="118">
        <f t="shared" si="23"/>
        <v>0.99999999999999989</v>
      </c>
      <c r="P57" s="118">
        <f>O57</f>
        <v>0.99999999999999989</v>
      </c>
      <c r="Q57" s="118">
        <f>P57</f>
        <v>0.99999999999999989</v>
      </c>
    </row>
    <row r="58" spans="1:17" ht="18.600000000000001" thickBot="1" x14ac:dyDescent="0.4">
      <c r="A58" s="97"/>
      <c r="B58" s="102"/>
      <c r="C58" s="108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7"/>
      <c r="Q58" s="59"/>
    </row>
    <row r="59" spans="1:17" ht="18.600000000000001" thickBot="1" x14ac:dyDescent="0.4">
      <c r="A59" s="100"/>
      <c r="B59" s="111"/>
      <c r="C59" s="112"/>
      <c r="D59" s="83" t="s">
        <v>25</v>
      </c>
      <c r="E59" s="84"/>
      <c r="F59" s="85"/>
      <c r="G59" s="84"/>
      <c r="H59" s="85"/>
      <c r="I59" s="85"/>
      <c r="J59" s="85"/>
      <c r="K59" s="85"/>
      <c r="L59" s="84"/>
      <c r="M59" s="85"/>
      <c r="N59" s="84"/>
      <c r="O59" s="86"/>
      <c r="P59" s="66"/>
      <c r="Q59" s="59"/>
    </row>
    <row r="60" spans="1:17" ht="26.25" customHeight="1" x14ac:dyDescent="0.35">
      <c r="A60" s="72">
        <f>A57+1</f>
        <v>13</v>
      </c>
      <c r="B60" s="119"/>
      <c r="C60" s="120" t="s">
        <v>26</v>
      </c>
      <c r="D60" s="92">
        <f t="shared" ref="D60:O60" si="24">D46+D56</f>
        <v>0.19800000000000001</v>
      </c>
      <c r="E60" s="116">
        <f t="shared" si="24"/>
        <v>0.32600000000000001</v>
      </c>
      <c r="F60" s="116">
        <f t="shared" si="24"/>
        <v>0.32600000000000001</v>
      </c>
      <c r="G60" s="116">
        <f t="shared" si="24"/>
        <v>0.42200000000000004</v>
      </c>
      <c r="H60" s="116">
        <f t="shared" si="24"/>
        <v>0.42200000000000004</v>
      </c>
      <c r="I60" s="116">
        <f t="shared" si="24"/>
        <v>0.42400000000000004</v>
      </c>
      <c r="J60" s="116">
        <f t="shared" si="24"/>
        <v>0.47200000000000003</v>
      </c>
      <c r="K60" s="116">
        <f t="shared" si="24"/>
        <v>0.47200000000000003</v>
      </c>
      <c r="L60" s="116">
        <f t="shared" si="24"/>
        <v>0.47200000000000003</v>
      </c>
      <c r="M60" s="116">
        <f t="shared" si="24"/>
        <v>0.47200000000000003</v>
      </c>
      <c r="N60" s="116">
        <f t="shared" si="24"/>
        <v>0.499</v>
      </c>
      <c r="O60" s="116">
        <f t="shared" si="24"/>
        <v>0.503</v>
      </c>
      <c r="P60" s="118"/>
      <c r="Q60" s="59"/>
    </row>
    <row r="61" spans="1:17" ht="26.25" customHeight="1" thickBot="1" x14ac:dyDescent="0.4">
      <c r="A61" s="72">
        <f>A60+1</f>
        <v>14</v>
      </c>
      <c r="B61" s="121"/>
      <c r="C61" s="122" t="s">
        <v>27</v>
      </c>
      <c r="D61" s="123">
        <f t="shared" ref="D61:O61" si="25">D47+D57</f>
        <v>0.19800000000000001</v>
      </c>
      <c r="E61" s="123">
        <f t="shared" si="25"/>
        <v>0.52400000000000002</v>
      </c>
      <c r="F61" s="123">
        <f t="shared" si="25"/>
        <v>0.85</v>
      </c>
      <c r="G61" s="123">
        <f t="shared" si="25"/>
        <v>1.272</v>
      </c>
      <c r="H61" s="123">
        <f t="shared" si="25"/>
        <v>1.694</v>
      </c>
      <c r="I61" s="123">
        <f t="shared" si="25"/>
        <v>2.1160000000000001</v>
      </c>
      <c r="J61" s="123">
        <f t="shared" si="25"/>
        <v>2.5880000000000001</v>
      </c>
      <c r="K61" s="123">
        <f t="shared" si="25"/>
        <v>3.06</v>
      </c>
      <c r="L61" s="123">
        <f t="shared" si="25"/>
        <v>3.532</v>
      </c>
      <c r="M61" s="123">
        <f t="shared" si="25"/>
        <v>4.0040000000000004</v>
      </c>
      <c r="N61" s="123">
        <f t="shared" si="25"/>
        <v>4.5030000000000001</v>
      </c>
      <c r="O61" s="123">
        <f t="shared" si="25"/>
        <v>5.0060000000000002</v>
      </c>
      <c r="P61" s="124">
        <f>P47+P57</f>
        <v>5.0060000000000002</v>
      </c>
      <c r="Q61" s="124">
        <f>+Q50+Q57</f>
        <v>5.9060000000000006</v>
      </c>
    </row>
    <row r="62" spans="1:17" ht="18.600000000000001" thickTop="1" x14ac:dyDescent="0.35">
      <c r="A62" s="72">
        <f t="shared" ref="A62:A64" si="26">A61+1</f>
        <v>15</v>
      </c>
      <c r="B62" s="69" t="s">
        <v>28</v>
      </c>
      <c r="C62" s="125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59"/>
    </row>
    <row r="63" spans="1:17" ht="18" x14ac:dyDescent="0.25">
      <c r="A63" s="72">
        <f t="shared" si="26"/>
        <v>16</v>
      </c>
      <c r="B63" s="69" t="s">
        <v>29</v>
      </c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59"/>
    </row>
    <row r="64" spans="1:17" s="1" customFormat="1" ht="18" x14ac:dyDescent="0.25">
      <c r="A64" s="72">
        <f t="shared" si="26"/>
        <v>17</v>
      </c>
      <c r="B64" s="69" t="s">
        <v>34</v>
      </c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</row>
    <row r="65" spans="1:17" ht="14.45" x14ac:dyDescent="0.3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</row>
    <row r="66" spans="1:17" ht="14.45" x14ac:dyDescent="0.35">
      <c r="A66" s="16"/>
      <c r="B66" s="16"/>
      <c r="C66" s="16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6"/>
      <c r="Q66" s="16"/>
    </row>
    <row r="67" spans="1:17" ht="14.45" x14ac:dyDescent="0.35"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</row>
  </sheetData>
  <conditionalFormatting sqref="D24:O24">
    <cfRule type="cellIs" dxfId="31" priority="33" operator="lessThan">
      <formula>0</formula>
    </cfRule>
    <cfRule type="cellIs" dxfId="30" priority="34" operator="greaterThan">
      <formula>0</formula>
    </cfRule>
  </conditionalFormatting>
  <conditionalFormatting sqref="C24">
    <cfRule type="cellIs" dxfId="29" priority="31" operator="lessThan">
      <formula>0</formula>
    </cfRule>
    <cfRule type="cellIs" dxfId="28" priority="32" operator="greaterThan">
      <formula>0</formula>
    </cfRule>
  </conditionalFormatting>
  <conditionalFormatting sqref="C31:O31">
    <cfRule type="cellIs" dxfId="27" priority="29" operator="lessThan">
      <formula>0</formula>
    </cfRule>
    <cfRule type="cellIs" dxfId="26" priority="30" operator="greaterThan">
      <formula>0</formula>
    </cfRule>
  </conditionalFormatting>
  <conditionalFormatting sqref="C26:O27 C29:O29">
    <cfRule type="cellIs" dxfId="25" priority="27" operator="lessThan">
      <formula>0</formula>
    </cfRule>
    <cfRule type="cellIs" dxfId="24" priority="28" operator="greaterThan">
      <formula>0</formula>
    </cfRule>
  </conditionalFormatting>
  <conditionalFormatting sqref="C30:O30">
    <cfRule type="cellIs" dxfId="23" priority="25" operator="lessThan">
      <formula>0</formula>
    </cfRule>
    <cfRule type="cellIs" dxfId="22" priority="26" operator="greaterThan">
      <formula>0</formula>
    </cfRule>
  </conditionalFormatting>
  <conditionalFormatting sqref="C32:C34 E32:O33">
    <cfRule type="cellIs" dxfId="21" priority="23" operator="lessThan">
      <formula>0</formula>
    </cfRule>
    <cfRule type="cellIs" dxfId="20" priority="24" operator="greaterThan">
      <formula>0</formula>
    </cfRule>
  </conditionalFormatting>
  <conditionalFormatting sqref="C36 E36:O36">
    <cfRule type="cellIs" dxfId="19" priority="21" operator="lessThan">
      <formula>0</formula>
    </cfRule>
    <cfRule type="cellIs" dxfId="18" priority="22" operator="greaterThan">
      <formula>0</formula>
    </cfRule>
  </conditionalFormatting>
  <conditionalFormatting sqref="C35:O35">
    <cfRule type="cellIs" dxfId="17" priority="19" operator="lessThan">
      <formula>0</formula>
    </cfRule>
    <cfRule type="cellIs" dxfId="16" priority="20" operator="greaterThan">
      <formula>0</formula>
    </cfRule>
  </conditionalFormatting>
  <conditionalFormatting sqref="C41 E41:O41">
    <cfRule type="cellIs" dxfId="15" priority="17" operator="lessThan">
      <formula>0</formula>
    </cfRule>
    <cfRule type="cellIs" dxfId="14" priority="18" operator="greaterThan">
      <formula>0</formula>
    </cfRule>
  </conditionalFormatting>
  <conditionalFormatting sqref="A32:A49 A51:A53">
    <cfRule type="duplicateValues" dxfId="13" priority="16"/>
  </conditionalFormatting>
  <conditionalFormatting sqref="E55:O55">
    <cfRule type="cellIs" dxfId="12" priority="13" operator="lessThan">
      <formula>0</formula>
    </cfRule>
    <cfRule type="cellIs" dxfId="11" priority="14" operator="greaterThan">
      <formula>0</formula>
    </cfRule>
  </conditionalFormatting>
  <conditionalFormatting sqref="A54:A55">
    <cfRule type="duplicateValues" dxfId="10" priority="12"/>
  </conditionalFormatting>
  <conditionalFormatting sqref="E59:O59">
    <cfRule type="cellIs" dxfId="9" priority="10" operator="lessThan">
      <formula>0</formula>
    </cfRule>
    <cfRule type="cellIs" dxfId="8" priority="11" operator="greaterThan">
      <formula>0</formula>
    </cfRule>
  </conditionalFormatting>
  <conditionalFormatting sqref="D13:O13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C13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C14:O14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C25:O25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Appendix A</vt:lpstr>
      <vt:lpstr>Appendix B</vt:lpstr>
    </vt:vector>
  </TitlesOfParts>
  <Company>Kent Police and Essex Police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Martin 42006684</dc:creator>
  <cp:lastModifiedBy>Charles Garbett 42075802</cp:lastModifiedBy>
  <cp:lastPrinted>2018-01-10T20:50:10Z</cp:lastPrinted>
  <dcterms:created xsi:type="dcterms:W3CDTF">2018-01-09T18:13:22Z</dcterms:created>
  <dcterms:modified xsi:type="dcterms:W3CDTF">2018-01-15T10:55:15Z</dcterms:modified>
</cp:coreProperties>
</file>